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310" activeTab="0"/>
  </bookViews>
  <sheets>
    <sheet name="THE Table of Excellence" sheetId="1" r:id="rId1"/>
    <sheet name="Single subject entrants" sheetId="2" r:id="rId2"/>
  </sheets>
  <externalReferences>
    <externalReference r:id="rId5"/>
  </externalReferences>
  <definedNames>
    <definedName name="RAE2001RANK">'[1]RAE2001 RANK'!$A:$G</definedName>
    <definedName name="RESULTSINSTITUTION08">#REF!</definedName>
  </definedNames>
  <calcPr fullCalcOnLoad="1"/>
</workbook>
</file>

<file path=xl/sharedStrings.xml><?xml version="1.0" encoding="utf-8"?>
<sst xmlns="http://schemas.openxmlformats.org/spreadsheetml/2006/main" count="419" uniqueCount="240">
  <si>
    <t xml:space="preserve">Institute of Cancer Research </t>
  </si>
  <si>
    <t xml:space="preserve">University of Cambridge </t>
  </si>
  <si>
    <t xml:space="preserve">London School of Hygiene &amp; Tropical Medicine </t>
  </si>
  <si>
    <t xml:space="preserve">University of Oxford </t>
  </si>
  <si>
    <t xml:space="preserve">London School of Economics and Political Science </t>
  </si>
  <si>
    <t xml:space="preserve">Imperial College London </t>
  </si>
  <si>
    <t xml:space="preserve">University College London </t>
  </si>
  <si>
    <t xml:space="preserve">University of Manchester </t>
  </si>
  <si>
    <t xml:space="preserve">University of Warwick </t>
  </si>
  <si>
    <t xml:space="preserve">University of York </t>
  </si>
  <si>
    <t xml:space="preserve">University of Essex </t>
  </si>
  <si>
    <t xml:space="preserve">University of Edinburgh </t>
  </si>
  <si>
    <t xml:space="preserve">Queen Mary, University of London </t>
  </si>
  <si>
    <t xml:space="preserve">University of St Andrews </t>
  </si>
  <si>
    <t xml:space="preserve">University of Bristol </t>
  </si>
  <si>
    <t xml:space="preserve">University of Durham </t>
  </si>
  <si>
    <t xml:space="preserve">University of Southampton </t>
  </si>
  <si>
    <t xml:space="preserve">University of Leeds </t>
  </si>
  <si>
    <t xml:space="preserve">University of Sheffield </t>
  </si>
  <si>
    <t xml:space="preserve">University of Bath </t>
  </si>
  <si>
    <t xml:space="preserve">Lancaster University </t>
  </si>
  <si>
    <t xml:space="preserve">King's College London </t>
  </si>
  <si>
    <t xml:space="preserve">Cardiff University </t>
  </si>
  <si>
    <t xml:space="preserve">University of Nottingham </t>
  </si>
  <si>
    <t xml:space="preserve">Royal Holloway, University of London </t>
  </si>
  <si>
    <t xml:space="preserve">University of Birmingham </t>
  </si>
  <si>
    <t xml:space="preserve">University of Newcastle upon Tyne </t>
  </si>
  <si>
    <t xml:space="preserve">Loughborough University </t>
  </si>
  <si>
    <t xml:space="preserve">University of Exeter </t>
  </si>
  <si>
    <t xml:space="preserve">University of Sussex </t>
  </si>
  <si>
    <t xml:space="preserve">University of Kent </t>
  </si>
  <si>
    <t xml:space="preserve">School of Oriental and African Studies </t>
  </si>
  <si>
    <t xml:space="preserve">Birkbeck College </t>
  </si>
  <si>
    <t xml:space="preserve">University of Glasgow </t>
  </si>
  <si>
    <t xml:space="preserve">University of East Anglia </t>
  </si>
  <si>
    <t xml:space="preserve">Goldsmiths College, University of London </t>
  </si>
  <si>
    <t xml:space="preserve">University of Surrey </t>
  </si>
  <si>
    <t xml:space="preserve">University of Aberdeen </t>
  </si>
  <si>
    <t xml:space="preserve">Queen's University Belfast </t>
  </si>
  <si>
    <t xml:space="preserve">University of Liverpool </t>
  </si>
  <si>
    <t xml:space="preserve">University of Dundee </t>
  </si>
  <si>
    <t xml:space="preserve">University of Reading </t>
  </si>
  <si>
    <t xml:space="preserve">Open University </t>
  </si>
  <si>
    <t xml:space="preserve">University of the Arts London </t>
  </si>
  <si>
    <t xml:space="preserve">Heriot-Watt University </t>
  </si>
  <si>
    <t xml:space="preserve">Aberystwyth University </t>
  </si>
  <si>
    <t xml:space="preserve">University of Ulster </t>
  </si>
  <si>
    <t xml:space="preserve">City University, London </t>
  </si>
  <si>
    <t xml:space="preserve">Cranfield University </t>
  </si>
  <si>
    <t xml:space="preserve">University of Strathclyde </t>
  </si>
  <si>
    <t xml:space="preserve">University of Leicester </t>
  </si>
  <si>
    <t xml:space="preserve">Swansea University </t>
  </si>
  <si>
    <t xml:space="preserve">Aston University </t>
  </si>
  <si>
    <t xml:space="preserve">Bangor University </t>
  </si>
  <si>
    <t xml:space="preserve">University of Wales, Newport </t>
  </si>
  <si>
    <t xml:space="preserve">University of Stirling </t>
  </si>
  <si>
    <t xml:space="preserve">Keele University </t>
  </si>
  <si>
    <t xml:space="preserve">University of Hertfordshire </t>
  </si>
  <si>
    <t xml:space="preserve">University of Brighton </t>
  </si>
  <si>
    <t xml:space="preserve">University of Hull </t>
  </si>
  <si>
    <t xml:space="preserve">University of Salford </t>
  </si>
  <si>
    <t xml:space="preserve">University of Bradford </t>
  </si>
  <si>
    <t xml:space="preserve">Brunel University </t>
  </si>
  <si>
    <t xml:space="preserve">De Montfort University </t>
  </si>
  <si>
    <t xml:space="preserve">Birmingham City University </t>
  </si>
  <si>
    <t xml:space="preserve">Edinburgh College of Art </t>
  </si>
  <si>
    <t xml:space="preserve">St George's Hospital Medical School </t>
  </si>
  <si>
    <t xml:space="preserve">University of East London </t>
  </si>
  <si>
    <t xml:space="preserve">London South Bank University </t>
  </si>
  <si>
    <t xml:space="preserve">University of Portsmouth </t>
  </si>
  <si>
    <t xml:space="preserve">University of Westminster </t>
  </si>
  <si>
    <t xml:space="preserve">Oxford Brookes University </t>
  </si>
  <si>
    <t xml:space="preserve">Roehampton University </t>
  </si>
  <si>
    <t xml:space="preserve">University of the West of England, Bristol </t>
  </si>
  <si>
    <t xml:space="preserve">Bournemouth University </t>
  </si>
  <si>
    <t xml:space="preserve">Middlesex University </t>
  </si>
  <si>
    <t xml:space="preserve">University of Plymouth </t>
  </si>
  <si>
    <t xml:space="preserve">Nottingham Trent University </t>
  </si>
  <si>
    <t xml:space="preserve">University of Winchester </t>
  </si>
  <si>
    <t xml:space="preserve">Manchester Metropolitan University </t>
  </si>
  <si>
    <t xml:space="preserve">Liverpool John Moores University </t>
  </si>
  <si>
    <t xml:space="preserve">University of Northumbria at Newcastle </t>
  </si>
  <si>
    <t xml:space="preserve">University of Wales, Lampeter </t>
  </si>
  <si>
    <t xml:space="preserve">University of Huddersfield </t>
  </si>
  <si>
    <t xml:space="preserve">University of Bedfordshire </t>
  </si>
  <si>
    <t xml:space="preserve">Anglia Ruskin University </t>
  </si>
  <si>
    <t xml:space="preserve">Robert Gordon University </t>
  </si>
  <si>
    <t xml:space="preserve">Leeds Metropolitan University </t>
  </si>
  <si>
    <t xml:space="preserve">Sheffield Hallam University </t>
  </si>
  <si>
    <t xml:space="preserve">Dartington College of Arts </t>
  </si>
  <si>
    <t xml:space="preserve">University of Glamorgan </t>
  </si>
  <si>
    <t xml:space="preserve">Kingston University </t>
  </si>
  <si>
    <t xml:space="preserve">Glasgow Caledonian University </t>
  </si>
  <si>
    <t xml:space="preserve">University of Wolverhampton </t>
  </si>
  <si>
    <t xml:space="preserve">University of Teesside </t>
  </si>
  <si>
    <t xml:space="preserve">UHI Millennium Institute </t>
  </si>
  <si>
    <t xml:space="preserve">University of Central Lancashire </t>
  </si>
  <si>
    <t xml:space="preserve">University of Chichester </t>
  </si>
  <si>
    <t xml:space="preserve">University of Derby </t>
  </si>
  <si>
    <t xml:space="preserve">University of Lincoln </t>
  </si>
  <si>
    <t xml:space="preserve">University of Greenwich </t>
  </si>
  <si>
    <t xml:space="preserve">Bath Spa University </t>
  </si>
  <si>
    <t xml:space="preserve">University of Wales Institute, Cardiff </t>
  </si>
  <si>
    <t xml:space="preserve">University of Sunderland </t>
  </si>
  <si>
    <t xml:space="preserve">Leeds Trinity &amp; All Saints </t>
  </si>
  <si>
    <t xml:space="preserve">Coventry University </t>
  </si>
  <si>
    <t xml:space="preserve">London Metropolitan University </t>
  </si>
  <si>
    <t xml:space="preserve">University of the West of Scotland </t>
  </si>
  <si>
    <t xml:space="preserve">University of Abertay Dundee </t>
  </si>
  <si>
    <t xml:space="preserve">Napier University </t>
  </si>
  <si>
    <t xml:space="preserve">Swansea Metropolitan University </t>
  </si>
  <si>
    <t xml:space="preserve">Canterbury Christ Church University </t>
  </si>
  <si>
    <t xml:space="preserve">University of Bolton </t>
  </si>
  <si>
    <t xml:space="preserve">University of Chester </t>
  </si>
  <si>
    <t xml:space="preserve">St Mary's University College </t>
  </si>
  <si>
    <t xml:space="preserve">University of Gloucestershire </t>
  </si>
  <si>
    <t xml:space="preserve">University of Northampton </t>
  </si>
  <si>
    <t xml:space="preserve">Glyndŵr University </t>
  </si>
  <si>
    <t xml:space="preserve">Thames Valley University </t>
  </si>
  <si>
    <t xml:space="preserve">Buckinghamshire New University </t>
  </si>
  <si>
    <t xml:space="preserve">Staffordshire University </t>
  </si>
  <si>
    <t xml:space="preserve">University of Worcester </t>
  </si>
  <si>
    <t xml:space="preserve">Newman University College </t>
  </si>
  <si>
    <t xml:space="preserve">Heythrop College </t>
  </si>
  <si>
    <t xml:space="preserve">Edge Hill University </t>
  </si>
  <si>
    <t xml:space="preserve">Southampton Solent University </t>
  </si>
  <si>
    <t xml:space="preserve">Liverpool Hope University </t>
  </si>
  <si>
    <t xml:space="preserve">York St John University </t>
  </si>
  <si>
    <t xml:space="preserve">Queen Margaret University Edinburgh </t>
  </si>
  <si>
    <t xml:space="preserve">University of Cumbria </t>
  </si>
  <si>
    <t xml:space="preserve">Bishop Grosseteste University College, Lincoln </t>
  </si>
  <si>
    <t xml:space="preserve">University College Plymouth St Mark &amp; St John </t>
  </si>
  <si>
    <t xml:space="preserve">London Business School </t>
  </si>
  <si>
    <t xml:space="preserve">Courtauld Institute of Art </t>
  </si>
  <si>
    <t xml:space="preserve">University of Wales Centre for Advanced Welsh and Celtic Studies </t>
  </si>
  <si>
    <t xml:space="preserve">Institute of Education </t>
  </si>
  <si>
    <t xml:space="preserve">Royal College of Art </t>
  </si>
  <si>
    <t xml:space="preserve">Royal Academy of Music </t>
  </si>
  <si>
    <t xml:space="preserve">School of Pharmacy </t>
  </si>
  <si>
    <t xml:space="preserve">Central School of Speech and Drama </t>
  </si>
  <si>
    <t xml:space="preserve">Institute of Zoology </t>
  </si>
  <si>
    <t xml:space="preserve">Royal College of Music </t>
  </si>
  <si>
    <t xml:space="preserve">Royal Veterinary College </t>
  </si>
  <si>
    <t xml:space="preserve">Glasgow School of Art </t>
  </si>
  <si>
    <t xml:space="preserve">Royal Scottish Academy of Music and Drama </t>
  </si>
  <si>
    <t xml:space="preserve">Norwich University College of the Arts </t>
  </si>
  <si>
    <t xml:space="preserve">Armagh Observatory </t>
  </si>
  <si>
    <t xml:space="preserve">University College Falmouth </t>
  </si>
  <si>
    <t xml:space="preserve">Royal Northern College of Music </t>
  </si>
  <si>
    <t xml:space="preserve">Leeds College of Music </t>
  </si>
  <si>
    <t xml:space="preserve">Guildhall School of Music &amp; Drama </t>
  </si>
  <si>
    <t xml:space="preserve">Harper Adams University College </t>
  </si>
  <si>
    <t xml:space="preserve">University for the Creative Arts </t>
  </si>
  <si>
    <t xml:space="preserve">British Institute in Paris </t>
  </si>
  <si>
    <t xml:space="preserve">Stranmillis University College </t>
  </si>
  <si>
    <t xml:space="preserve">Royal Agricultural College </t>
  </si>
  <si>
    <t xml:space="preserve">University Marine Biological Station, Millport </t>
  </si>
  <si>
    <t xml:space="preserve">Rose Bruford College </t>
  </si>
  <si>
    <t xml:space="preserve">Arts Institute at Bournemouth </t>
  </si>
  <si>
    <t>2008 Rank order</t>
  </si>
  <si>
    <t>Rank 2001</t>
  </si>
  <si>
    <t>Institution</t>
  </si>
  <si>
    <t>Number of UoAs entered</t>
  </si>
  <si>
    <t>4*</t>
  </si>
  <si>
    <t>3*</t>
  </si>
  <si>
    <t>2*</t>
  </si>
  <si>
    <t>1*</t>
  </si>
  <si>
    <t>U/C</t>
  </si>
  <si>
    <t>&gt;100</t>
  </si>
  <si>
    <t>n/a</t>
  </si>
  <si>
    <t>Rank 2008</t>
  </si>
  <si>
    <t>=12</t>
  </si>
  <si>
    <t>=16</t>
  </si>
  <si>
    <t>=19</t>
  </si>
  <si>
    <t>=23</t>
  </si>
  <si>
    <t>=39</t>
  </si>
  <si>
    <t>=7</t>
  </si>
  <si>
    <t>=54</t>
  </si>
  <si>
    <t>=63</t>
  </si>
  <si>
    <t>=61</t>
  </si>
  <si>
    <t>=56</t>
  </si>
  <si>
    <t>=93</t>
  </si>
  <si>
    <t>=67</t>
  </si>
  <si>
    <t>=99</t>
  </si>
  <si>
    <t>=116</t>
  </si>
  <si>
    <t>=108</t>
  </si>
  <si>
    <t>=127</t>
  </si>
  <si>
    <t>=87</t>
  </si>
  <si>
    <t>=105</t>
  </si>
  <si>
    <t>=28</t>
  </si>
  <si>
    <t>=1</t>
  </si>
  <si>
    <t>=13</t>
  </si>
  <si>
    <t>=34</t>
  </si>
  <si>
    <t>=24</t>
  </si>
  <si>
    <t>=14</t>
  </si>
  <si>
    <t>=18</t>
  </si>
  <si>
    <t>=20</t>
  </si>
  <si>
    <t>=22</t>
  </si>
  <si>
    <t>=40</t>
  </si>
  <si>
    <t>=52</t>
  </si>
  <si>
    <t>=72</t>
  </si>
  <si>
    <t>=88</t>
  </si>
  <si>
    <t>=4</t>
  </si>
  <si>
    <t>=31</t>
  </si>
  <si>
    <t>=33</t>
  </si>
  <si>
    <t>=35</t>
  </si>
  <si>
    <t>=45</t>
  </si>
  <si>
    <t>=59</t>
  </si>
  <si>
    <t>=66</t>
  </si>
  <si>
    <t>=68</t>
  </si>
  <si>
    <t>=75</t>
  </si>
  <si>
    <t>=78</t>
  </si>
  <si>
    <t>=81</t>
  </si>
  <si>
    <t>=91</t>
  </si>
  <si>
    <t>=96</t>
  </si>
  <si>
    <t>=100</t>
  </si>
  <si>
    <t>=104</t>
  </si>
  <si>
    <t>=107</t>
  </si>
  <si>
    <t>=109</t>
  </si>
  <si>
    <t>=111</t>
  </si>
  <si>
    <t>=117</t>
  </si>
  <si>
    <t>=119</t>
  </si>
  <si>
    <t>=124</t>
  </si>
  <si>
    <t>Averge score     (4-0)</t>
  </si>
  <si>
    <t>2001 Rank Order</t>
  </si>
  <si>
    <t>Average score*  volume</t>
  </si>
  <si>
    <t xml:space="preserve">Difference </t>
  </si>
  <si>
    <t>Quality profile of institution (%)</t>
  </si>
  <si>
    <t>Total no of staff submitted</t>
  </si>
  <si>
    <t>1</t>
  </si>
  <si>
    <t>7</t>
  </si>
  <si>
    <t>13</t>
  </si>
  <si>
    <t>34</t>
  </si>
  <si>
    <t>28</t>
  </si>
  <si>
    <t>24</t>
  </si>
  <si>
    <t>RAE 2008</t>
  </si>
  <si>
    <t>TIMES HIGHER EDUCATION TABLE OF EXCELLENCE</t>
  </si>
  <si>
    <t>TIMES HIGHER EDUCATION TABLE OF EXCELLENCE – SINGLE SUBJECTS</t>
  </si>
  <si>
    <t>Indicative Proportion of RAE eligible staff submitted (%)      Contextual only</t>
  </si>
  <si>
    <t>Movement and research power (web only)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</si>
</sst>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 horizontal="right"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/>
    </xf>
    <xf numFmtId="167" fontId="2" fillId="0" borderId="0" xfId="42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167" fontId="3" fillId="0" borderId="0" xfId="42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/>
    </xf>
    <xf numFmtId="49" fontId="2" fillId="0" borderId="0" xfId="42" applyNumberFormat="1" applyFont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25" borderId="10" xfId="0" applyFont="1" applyFill="1" applyBorder="1" applyAlignment="1">
      <alignment horizontal="right" wrapText="1"/>
    </xf>
    <xf numFmtId="0" fontId="3" fillId="25" borderId="10" xfId="0" applyFont="1" applyFill="1" applyBorder="1" applyAlignment="1">
      <alignment wrapText="1"/>
    </xf>
    <xf numFmtId="167" fontId="3" fillId="25" borderId="10" xfId="42" applyNumberFormat="1" applyFont="1" applyFill="1" applyBorder="1" applyAlignment="1">
      <alignment wrapText="1"/>
    </xf>
    <xf numFmtId="0" fontId="3" fillId="25" borderId="17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wrapText="1"/>
    </xf>
    <xf numFmtId="0" fontId="2" fillId="26" borderId="0" xfId="0" applyFont="1" applyFill="1" applyAlignment="1">
      <alignment horizontal="right" vertical="center"/>
    </xf>
    <xf numFmtId="49" fontId="2" fillId="26" borderId="10" xfId="0" applyNumberFormat="1" applyFont="1" applyFill="1" applyBorder="1" applyAlignment="1">
      <alignment horizontal="right"/>
    </xf>
    <xf numFmtId="1" fontId="2" fillId="26" borderId="10" xfId="0" applyNumberFormat="1" applyFont="1" applyFill="1" applyBorder="1" applyAlignment="1">
      <alignment/>
    </xf>
    <xf numFmtId="167" fontId="2" fillId="26" borderId="10" xfId="42" applyNumberFormat="1" applyFont="1" applyFill="1" applyBorder="1" applyAlignment="1">
      <alignment/>
    </xf>
    <xf numFmtId="1" fontId="2" fillId="26" borderId="10" xfId="0" applyNumberFormat="1" applyFont="1" applyFill="1" applyBorder="1" applyAlignment="1">
      <alignment horizontal="right"/>
    </xf>
    <xf numFmtId="0" fontId="2" fillId="26" borderId="18" xfId="0" applyFont="1" applyFill="1" applyBorder="1" applyAlignment="1">
      <alignment/>
    </xf>
    <xf numFmtId="2" fontId="2" fillId="26" borderId="19" xfId="0" applyNumberFormat="1" applyFont="1" applyFill="1" applyBorder="1" applyAlignment="1">
      <alignment/>
    </xf>
    <xf numFmtId="0" fontId="2" fillId="26" borderId="10" xfId="0" applyFont="1" applyFill="1" applyBorder="1" applyAlignment="1">
      <alignment/>
    </xf>
    <xf numFmtId="2" fontId="2" fillId="26" borderId="17" xfId="0" applyNumberFormat="1" applyFont="1" applyFill="1" applyBorder="1" applyAlignment="1">
      <alignment/>
    </xf>
    <xf numFmtId="0" fontId="2" fillId="26" borderId="1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opat\Local%20Settings\Temporary%20Internet%20Files\OLK7AE\RAE%20datasetu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et descriptions"/>
      <sheetName val="What to do"/>
      <sheetName val="2008 Institutions (Staff&amp;Code)"/>
      <sheetName val="Institution mapping 01 on 08"/>
      <sheetName val="Subject mapping 01 on 08"/>
      <sheetName val="RAE 2001 SUBJECT INSTITUTION"/>
      <sheetName val="RAE2001 RANK"/>
      <sheetName val="ZoeTable1"/>
      <sheetName val="Zoe Table2"/>
      <sheetName val="Number of UOAs"/>
      <sheetName val="Zoe RAE Data raw"/>
      <sheetName val="Data analysis tool table"/>
    </sheetNames>
    <sheetDataSet>
      <sheetData sheetId="6">
        <row r="1">
          <cell r="A1" t="str">
            <v>HESA Institutioncode2008</v>
          </cell>
          <cell r="B1" t="str">
            <v>Institution name 2008</v>
          </cell>
          <cell r="C1" t="str">
            <v>HESA Institutioncode2001</v>
          </cell>
          <cell r="D1" t="str">
            <v>Institution name 2001</v>
          </cell>
          <cell r="E1" t="str">
            <v>2001 Ranking to insert</v>
          </cell>
          <cell r="F1" t="str">
            <v>2001 Ranking to insert</v>
          </cell>
          <cell r="G1" t="str">
            <v>YEAR</v>
          </cell>
        </row>
        <row r="2">
          <cell r="A2" t="str">
            <v>H-0001</v>
          </cell>
          <cell r="B2" t="str">
            <v>The Open University</v>
          </cell>
          <cell r="C2" t="str">
            <v>H-0001</v>
          </cell>
          <cell r="D2" t="str">
            <v>Open University </v>
          </cell>
          <cell r="E2">
            <v>66</v>
          </cell>
          <cell r="F2">
            <v>66</v>
          </cell>
          <cell r="G2">
            <v>2001</v>
          </cell>
        </row>
        <row r="3">
          <cell r="A3" t="str">
            <v>H-0002</v>
          </cell>
          <cell r="B3" t="str">
            <v>Cranfield University</v>
          </cell>
          <cell r="C3" t="str">
            <v>H-0002</v>
          </cell>
          <cell r="D3" t="str">
            <v>Cranfield University </v>
          </cell>
          <cell r="E3">
            <v>63</v>
          </cell>
          <cell r="F3" t="str">
            <v>equal 63</v>
          </cell>
          <cell r="G3">
            <v>2001</v>
          </cell>
        </row>
        <row r="4">
          <cell r="A4" t="str">
            <v>H-0003</v>
          </cell>
          <cell r="B4" t="str">
            <v>Royal College of Art</v>
          </cell>
          <cell r="C4" t="str">
            <v>H-0003</v>
          </cell>
          <cell r="D4" t="str">
            <v>Royal College of Art </v>
          </cell>
          <cell r="E4">
            <v>22</v>
          </cell>
          <cell r="F4">
            <v>22</v>
          </cell>
          <cell r="G4">
            <v>2001</v>
          </cell>
        </row>
        <row r="5">
          <cell r="A5" t="str">
            <v>H-0006</v>
          </cell>
          <cell r="B5" t="str">
            <v>The Royal College of Nursing</v>
          </cell>
          <cell r="C5" t="str">
            <v>H-0006</v>
          </cell>
          <cell r="D5" t="str">
            <v>RCN Institute </v>
          </cell>
          <cell r="E5">
            <v>34</v>
          </cell>
          <cell r="F5" t="str">
            <v>equal 34</v>
          </cell>
          <cell r="G5">
            <v>2001</v>
          </cell>
        </row>
        <row r="6">
          <cell r="A6" t="e">
            <v>#N/A</v>
          </cell>
          <cell r="B6" t="e">
            <v>#N/A</v>
          </cell>
          <cell r="C6" t="str">
            <v>H-0008</v>
          </cell>
          <cell r="D6" t="str">
            <v>Bretton Hall </v>
          </cell>
          <cell r="E6">
            <v>105</v>
          </cell>
          <cell r="F6" t="str">
            <v>equal 105</v>
          </cell>
          <cell r="G6">
            <v>2001</v>
          </cell>
        </row>
        <row r="7">
          <cell r="A7" t="str">
            <v>H-0009</v>
          </cell>
          <cell r="B7" t="str">
            <v>Buckinghamshire New University</v>
          </cell>
          <cell r="C7" t="str">
            <v>H-0009</v>
          </cell>
          <cell r="D7" t="str">
            <v>Buckinghamshire Chilterns University College </v>
          </cell>
          <cell r="E7">
            <v>112</v>
          </cell>
          <cell r="F7">
            <v>112</v>
          </cell>
          <cell r="G7">
            <v>2001</v>
          </cell>
        </row>
        <row r="8">
          <cell r="A8" t="str">
            <v>H-0010</v>
          </cell>
          <cell r="B8" t="str">
            <v>Central School of Speech and Drama</v>
          </cell>
          <cell r="C8" t="str">
            <v>H-0010</v>
          </cell>
          <cell r="D8" t="str">
            <v>Central School of Speech and Drama </v>
          </cell>
          <cell r="E8">
            <v>34</v>
          </cell>
          <cell r="F8" t="str">
            <v>equal 34</v>
          </cell>
          <cell r="G8">
            <v>2001</v>
          </cell>
        </row>
        <row r="9">
          <cell r="A9" t="str">
            <v>H-0011</v>
          </cell>
          <cell r="B9" t="str">
            <v>University of Chester</v>
          </cell>
          <cell r="C9" t="str">
            <v>H-0011</v>
          </cell>
          <cell r="D9" t="str">
            <v>Chester College of Higher Education </v>
          </cell>
          <cell r="E9">
            <v>116</v>
          </cell>
          <cell r="F9" t="str">
            <v>equal 116</v>
          </cell>
          <cell r="G9">
            <v>2001</v>
          </cell>
        </row>
        <row r="10">
          <cell r="A10" t="str">
            <v>H-0012</v>
          </cell>
          <cell r="B10" t="str">
            <v>Canterbury Christ Church University</v>
          </cell>
          <cell r="C10" t="str">
            <v>H-0012</v>
          </cell>
          <cell r="D10" t="str">
            <v>Canterbury Christ Church University College </v>
          </cell>
          <cell r="E10">
            <v>118</v>
          </cell>
          <cell r="F10">
            <v>118</v>
          </cell>
          <cell r="G10">
            <v>2001</v>
          </cell>
        </row>
        <row r="11">
          <cell r="A11" t="str">
            <v>H-0013</v>
          </cell>
          <cell r="B11" t="str">
            <v>York St John University</v>
          </cell>
          <cell r="C11" t="str">
            <v>H-0013</v>
          </cell>
          <cell r="D11" t="str">
            <v>York St John College </v>
          </cell>
          <cell r="E11">
            <v>134</v>
          </cell>
          <cell r="F11">
            <v>134</v>
          </cell>
          <cell r="G11">
            <v>2001</v>
          </cell>
        </row>
        <row r="12">
          <cell r="A12" t="str">
            <v>H-0014</v>
          </cell>
          <cell r="B12" t="str">
            <v>University College Plymouth St Mark and St John</v>
          </cell>
          <cell r="C12" t="str">
            <v>H-0014</v>
          </cell>
          <cell r="D12" t="str">
            <v>College of St Mark &amp; St John </v>
          </cell>
          <cell r="E12">
            <v>124</v>
          </cell>
          <cell r="F12">
            <v>124</v>
          </cell>
          <cell r="G12">
            <v>2001</v>
          </cell>
        </row>
        <row r="13">
          <cell r="A13" t="str">
            <v>H-0015</v>
          </cell>
          <cell r="B13" t="str">
            <v>Dartington College of Arts</v>
          </cell>
          <cell r="C13" t="str">
            <v>H-0015</v>
          </cell>
          <cell r="D13" t="str">
            <v>Dartington College of Arts </v>
          </cell>
          <cell r="E13">
            <v>116</v>
          </cell>
          <cell r="F13" t="str">
            <v>equal 116</v>
          </cell>
          <cell r="G13">
            <v>2001</v>
          </cell>
        </row>
        <row r="14">
          <cell r="A14" t="str">
            <v>H-0016</v>
          </cell>
          <cell r="B14" t="str">
            <v>Edge Hill University</v>
          </cell>
          <cell r="C14" t="str">
            <v>H-0016</v>
          </cell>
          <cell r="D14" t="str">
            <v>Edge Hill College of Higher Education </v>
          </cell>
          <cell r="E14">
            <v>126</v>
          </cell>
          <cell r="F14">
            <v>126</v>
          </cell>
          <cell r="G14">
            <v>2001</v>
          </cell>
        </row>
        <row r="15">
          <cell r="A15" t="str">
            <v>H-0017</v>
          </cell>
          <cell r="B15" t="str">
            <v>University College Falmouth</v>
          </cell>
          <cell r="C15" t="str">
            <v>H-0017</v>
          </cell>
          <cell r="D15" t="str">
            <v>Falmouth College of Arts </v>
          </cell>
          <cell r="E15">
            <v>93</v>
          </cell>
          <cell r="F15" t="str">
            <v>equal 93</v>
          </cell>
          <cell r="G15">
            <v>2001</v>
          </cell>
        </row>
        <row r="16">
          <cell r="A16" t="str">
            <v>H-0018</v>
          </cell>
          <cell r="B16" t="str">
            <v>Harper Adams University College</v>
          </cell>
          <cell r="C16" t="str">
            <v>H-0018</v>
          </cell>
          <cell r="D16" t="str">
            <v>Harper Adams University College </v>
          </cell>
          <cell r="E16">
            <v>28</v>
          </cell>
          <cell r="F16" t="str">
            <v>equal 28</v>
          </cell>
          <cell r="G16">
            <v>2001</v>
          </cell>
        </row>
        <row r="17">
          <cell r="A17" t="e">
            <v>#N/A</v>
          </cell>
          <cell r="B17" t="e">
            <v>#N/A</v>
          </cell>
          <cell r="C17" t="str">
            <v>H-0019</v>
          </cell>
          <cell r="D17" t="str">
            <v>Homerton College, Cambridge </v>
          </cell>
          <cell r="E17">
            <v>7</v>
          </cell>
          <cell r="F17" t="str">
            <v>equal 7</v>
          </cell>
          <cell r="G17">
            <v>2001</v>
          </cell>
        </row>
        <row r="18">
          <cell r="A18" t="e">
            <v>#N/A</v>
          </cell>
          <cell r="B18" t="e">
            <v>#N/A</v>
          </cell>
          <cell r="C18" t="str">
            <v>H-0020</v>
          </cell>
          <cell r="D18" t="str">
            <v>Kent Institute of Art &amp; Design </v>
          </cell>
          <cell r="E18">
            <v>24</v>
          </cell>
          <cell r="F18" t="str">
            <v>equal 24</v>
          </cell>
          <cell r="G18">
            <v>2001</v>
          </cell>
        </row>
        <row r="19">
          <cell r="A19" t="str">
            <v>H-0021</v>
          </cell>
          <cell r="B19" t="str">
            <v>The University of Winchester</v>
          </cell>
          <cell r="C19" t="str">
            <v>H-0021</v>
          </cell>
          <cell r="D19" t="str">
            <v>King Alfred's College, Winchester </v>
          </cell>
          <cell r="E19">
            <v>99</v>
          </cell>
          <cell r="F19" t="str">
            <v>equal 99</v>
          </cell>
          <cell r="G19">
            <v>2001</v>
          </cell>
        </row>
        <row r="20">
          <cell r="A20" t="str">
            <v>H-0023</v>
          </cell>
          <cell r="B20" t="str">
            <v>Liverpool Hope University</v>
          </cell>
          <cell r="C20" t="str">
            <v>H-0023</v>
          </cell>
          <cell r="D20" t="str">
            <v>Liverpool Hope </v>
          </cell>
          <cell r="E20">
            <v>130</v>
          </cell>
          <cell r="F20">
            <v>130</v>
          </cell>
          <cell r="G20">
            <v>2001</v>
          </cell>
        </row>
        <row r="21">
          <cell r="A21" t="str">
            <v>H-0024</v>
          </cell>
          <cell r="B21" t="str">
            <v>University of the Arts, London</v>
          </cell>
          <cell r="C21" t="str">
            <v>H-0024</v>
          </cell>
          <cell r="D21" t="str">
            <v>The London Institute </v>
          </cell>
          <cell r="E21">
            <v>7</v>
          </cell>
          <cell r="F21" t="str">
            <v>equal 7</v>
          </cell>
          <cell r="G21">
            <v>2001</v>
          </cell>
        </row>
        <row r="22">
          <cell r="A22" t="str">
            <v>H-0026</v>
          </cell>
          <cell r="B22" t="str">
            <v>University of Bedfordshire</v>
          </cell>
          <cell r="C22" t="str">
            <v>H-0026</v>
          </cell>
          <cell r="D22" t="str">
            <v>University of Luton </v>
          </cell>
          <cell r="E22">
            <v>110</v>
          </cell>
          <cell r="F22">
            <v>110</v>
          </cell>
          <cell r="G22">
            <v>2001</v>
          </cell>
        </row>
        <row r="23">
          <cell r="A23" t="str">
            <v>H-0027</v>
          </cell>
          <cell r="B23" t="str">
            <v>The University of Northampton</v>
          </cell>
          <cell r="C23" t="str">
            <v>H-0027</v>
          </cell>
          <cell r="D23" t="str">
            <v>University College Northampton </v>
          </cell>
          <cell r="E23">
            <v>123</v>
          </cell>
          <cell r="F23">
            <v>123</v>
          </cell>
          <cell r="G23">
            <v>2001</v>
          </cell>
        </row>
        <row r="24">
          <cell r="A24" t="str">
            <v>H-0028</v>
          </cell>
          <cell r="B24" t="str">
            <v>Newman College of Higher Education</v>
          </cell>
          <cell r="C24" t="str">
            <v>H-0028</v>
          </cell>
          <cell r="D24" t="str">
            <v>Newman College </v>
          </cell>
          <cell r="E24">
            <v>28</v>
          </cell>
          <cell r="F24" t="str">
            <v>equal 28</v>
          </cell>
          <cell r="G24">
            <v>2001</v>
          </cell>
        </row>
        <row r="25">
          <cell r="A25" t="str">
            <v>H-0031</v>
          </cell>
          <cell r="B25" t="str">
            <v>Roehampton University</v>
          </cell>
          <cell r="C25" t="str">
            <v>H-0031</v>
          </cell>
          <cell r="D25" t="str">
            <v>University of Surrey Roehampton </v>
          </cell>
          <cell r="E25">
            <v>73</v>
          </cell>
          <cell r="F25">
            <v>73</v>
          </cell>
          <cell r="G25">
            <v>2001</v>
          </cell>
        </row>
        <row r="26">
          <cell r="A26" t="str">
            <v>H-0032</v>
          </cell>
          <cell r="B26" t="str">
            <v>Rose Bruford College</v>
          </cell>
          <cell r="C26" t="str">
            <v>H-0032</v>
          </cell>
          <cell r="D26" t="str">
            <v>Rose Bruford College </v>
          </cell>
          <cell r="E26">
            <v>34</v>
          </cell>
          <cell r="F26" t="str">
            <v>equal 34</v>
          </cell>
          <cell r="G26">
            <v>2001</v>
          </cell>
        </row>
        <row r="27">
          <cell r="A27" t="str">
            <v>H-0033</v>
          </cell>
          <cell r="B27" t="str">
            <v>Royal Academy of Music</v>
          </cell>
          <cell r="C27" t="str">
            <v>H-0033</v>
          </cell>
          <cell r="D27" t="str">
            <v>Royal Academy of Music </v>
          </cell>
          <cell r="E27">
            <v>13</v>
          </cell>
          <cell r="F27" t="str">
            <v>equal 13</v>
          </cell>
          <cell r="G27">
            <v>2001</v>
          </cell>
        </row>
        <row r="28">
          <cell r="A28" t="str">
            <v>H-0034</v>
          </cell>
          <cell r="B28" t="str">
            <v>Royal College of Music</v>
          </cell>
          <cell r="C28" t="str">
            <v>H-0034</v>
          </cell>
          <cell r="D28" t="str">
            <v>Royal College of Music </v>
          </cell>
          <cell r="E28">
            <v>13</v>
          </cell>
          <cell r="F28" t="str">
            <v>equal 13</v>
          </cell>
          <cell r="G28">
            <v>2001</v>
          </cell>
        </row>
        <row r="29">
          <cell r="A29" t="str">
            <v>H-0035</v>
          </cell>
          <cell r="B29" t="str">
            <v>Royal Northern College of Music</v>
          </cell>
          <cell r="C29" t="str">
            <v>H-0035</v>
          </cell>
          <cell r="D29" t="str">
            <v>Royal Northern College of Music </v>
          </cell>
          <cell r="E29">
            <v>13</v>
          </cell>
          <cell r="F29" t="str">
            <v>equal 13</v>
          </cell>
          <cell r="G29">
            <v>2001</v>
          </cell>
        </row>
        <row r="30">
          <cell r="A30" t="str">
            <v>H-0037</v>
          </cell>
          <cell r="B30" t="str">
            <v>Southampton Solent University</v>
          </cell>
          <cell r="C30" t="str">
            <v>H-0037</v>
          </cell>
          <cell r="D30" t="str">
            <v>Southampton Institute </v>
          </cell>
          <cell r="E30">
            <v>132</v>
          </cell>
          <cell r="F30">
            <v>132</v>
          </cell>
          <cell r="G30">
            <v>2001</v>
          </cell>
        </row>
        <row r="31">
          <cell r="A31" t="str">
            <v>H-0038</v>
          </cell>
          <cell r="B31" t="str">
            <v>St Martin's College</v>
          </cell>
          <cell r="C31" t="str">
            <v>H-0038</v>
          </cell>
          <cell r="D31" t="str">
            <v>St Martin's College </v>
          </cell>
          <cell r="E31">
            <v>122</v>
          </cell>
          <cell r="F31">
            <v>122</v>
          </cell>
          <cell r="G31">
            <v>2001</v>
          </cell>
        </row>
        <row r="32">
          <cell r="A32" t="str">
            <v>H-0039</v>
          </cell>
          <cell r="B32" t="str">
            <v>St Mary's University College, Twickenham</v>
          </cell>
          <cell r="C32" t="str">
            <v>H-0039</v>
          </cell>
          <cell r="D32" t="str">
            <v>St Mary's College </v>
          </cell>
          <cell r="E32">
            <v>79</v>
          </cell>
          <cell r="F32">
            <v>79</v>
          </cell>
          <cell r="G32">
            <v>2001</v>
          </cell>
        </row>
        <row r="33">
          <cell r="A33" t="str">
            <v>H-0040</v>
          </cell>
          <cell r="B33" t="str">
            <v>Leeds Trinity and All Saints</v>
          </cell>
          <cell r="C33" t="str">
            <v>H-0040</v>
          </cell>
          <cell r="D33" t="str">
            <v>Trinity &amp; All Saints </v>
          </cell>
          <cell r="E33">
            <v>120</v>
          </cell>
          <cell r="F33">
            <v>120</v>
          </cell>
          <cell r="G33">
            <v>2001</v>
          </cell>
        </row>
        <row r="34">
          <cell r="A34" t="e">
            <v>#N/A</v>
          </cell>
          <cell r="B34" t="e">
            <v>#N/A</v>
          </cell>
          <cell r="C34" t="str">
            <v>H-0044</v>
          </cell>
          <cell r="D34" t="str">
            <v>The Surrey Institute of Art &amp; Design, University College </v>
          </cell>
          <cell r="E34">
            <v>24</v>
          </cell>
          <cell r="F34" t="str">
            <v>equal 24</v>
          </cell>
          <cell r="G34">
            <v>2001</v>
          </cell>
        </row>
        <row r="35">
          <cell r="A35" t="str">
            <v>H-0046</v>
          </cell>
          <cell r="B35" t="str">
            <v>The University of Worcester</v>
          </cell>
          <cell r="C35" t="str">
            <v>H-0046</v>
          </cell>
          <cell r="D35" t="str">
            <v>University College Worcester </v>
          </cell>
          <cell r="E35">
            <v>129</v>
          </cell>
          <cell r="F35">
            <v>129</v>
          </cell>
          <cell r="G35">
            <v>2001</v>
          </cell>
        </row>
        <row r="36">
          <cell r="A36" t="str">
            <v>H-0047</v>
          </cell>
          <cell r="B36" t="str">
            <v>Anglia Ruskin University</v>
          </cell>
          <cell r="C36" t="str">
            <v>H-0047</v>
          </cell>
          <cell r="D36" t="str">
            <v>Anglia Polytechnic University </v>
          </cell>
          <cell r="E36">
            <v>121</v>
          </cell>
          <cell r="F36">
            <v>121</v>
          </cell>
          <cell r="G36">
            <v>2001</v>
          </cell>
        </row>
        <row r="37">
          <cell r="A37" t="str">
            <v>H-0048</v>
          </cell>
          <cell r="B37" t="str">
            <v>Bath Spa University</v>
          </cell>
          <cell r="C37" t="str">
            <v>H-0048</v>
          </cell>
          <cell r="D37" t="str">
            <v>Bath Spa University College </v>
          </cell>
          <cell r="E37">
            <v>102</v>
          </cell>
          <cell r="F37">
            <v>102</v>
          </cell>
          <cell r="G37">
            <v>2001</v>
          </cell>
        </row>
        <row r="38">
          <cell r="A38" t="str">
            <v>H-0049</v>
          </cell>
          <cell r="B38" t="str">
            <v>The University of Bolton</v>
          </cell>
          <cell r="C38" t="str">
            <v>H-0049</v>
          </cell>
          <cell r="D38" t="str">
            <v>Bolton Institute of Higher Education </v>
          </cell>
          <cell r="E38">
            <v>125</v>
          </cell>
          <cell r="F38">
            <v>125</v>
          </cell>
          <cell r="G38">
            <v>2001</v>
          </cell>
        </row>
        <row r="39">
          <cell r="A39" t="str">
            <v>H-0050</v>
          </cell>
          <cell r="B39" t="str">
            <v>Bournemouth University</v>
          </cell>
          <cell r="C39" t="str">
            <v>H-0050</v>
          </cell>
          <cell r="D39" t="str">
            <v>Bournemouth University </v>
          </cell>
          <cell r="E39">
            <v>107</v>
          </cell>
          <cell r="F39">
            <v>107</v>
          </cell>
          <cell r="G39">
            <v>2001</v>
          </cell>
        </row>
        <row r="40">
          <cell r="A40" t="str">
            <v>H-0051</v>
          </cell>
          <cell r="B40" t="str">
            <v>The University of Brighton</v>
          </cell>
          <cell r="C40" t="str">
            <v>H-0051</v>
          </cell>
          <cell r="D40" t="str">
            <v>University of Brighton </v>
          </cell>
          <cell r="E40">
            <v>80</v>
          </cell>
          <cell r="F40">
            <v>80</v>
          </cell>
          <cell r="G40">
            <v>2001</v>
          </cell>
        </row>
        <row r="41">
          <cell r="A41" t="str">
            <v>H-0052</v>
          </cell>
          <cell r="B41" t="str">
            <v>Birmingham City University</v>
          </cell>
          <cell r="C41" t="str">
            <v>H-0052</v>
          </cell>
          <cell r="D41" t="str">
            <v>University of Central England in Birmingham </v>
          </cell>
          <cell r="E41">
            <v>91</v>
          </cell>
          <cell r="F41">
            <v>91</v>
          </cell>
          <cell r="G41">
            <v>2001</v>
          </cell>
        </row>
        <row r="42">
          <cell r="A42" t="str">
            <v>H-0053</v>
          </cell>
          <cell r="B42" t="str">
            <v>The University of Central Lancashire</v>
          </cell>
          <cell r="C42" t="str">
            <v>H-0053</v>
          </cell>
          <cell r="D42" t="str">
            <v>University of Central Lancashire </v>
          </cell>
          <cell r="E42">
            <v>93</v>
          </cell>
          <cell r="F42" t="str">
            <v>equal 93</v>
          </cell>
          <cell r="G42">
            <v>2001</v>
          </cell>
        </row>
        <row r="43">
          <cell r="A43" t="str">
            <v>H-0054</v>
          </cell>
          <cell r="B43" t="str">
            <v>University of Gloucestershire</v>
          </cell>
          <cell r="C43" t="str">
            <v>H-0054</v>
          </cell>
          <cell r="D43" t="str">
            <v>University of Gloucestershire </v>
          </cell>
          <cell r="E43">
            <v>77</v>
          </cell>
          <cell r="F43">
            <v>77</v>
          </cell>
          <cell r="G43">
            <v>2001</v>
          </cell>
        </row>
        <row r="44">
          <cell r="A44" t="e">
            <v>#N/A</v>
          </cell>
          <cell r="B44" t="e">
            <v>#N/A</v>
          </cell>
          <cell r="C44" t="str">
            <v>H-0055</v>
          </cell>
          <cell r="D44" t="str">
            <v>London Guildhall University </v>
          </cell>
          <cell r="E44">
            <v>108</v>
          </cell>
          <cell r="F44" t="str">
            <v>equal 108</v>
          </cell>
          <cell r="G44">
            <v>2001</v>
          </cell>
        </row>
        <row r="45">
          <cell r="A45" t="str">
            <v>H-0056</v>
          </cell>
          <cell r="B45" t="str">
            <v>Coventry University</v>
          </cell>
          <cell r="C45" t="str">
            <v>H-0056</v>
          </cell>
          <cell r="D45" t="str">
            <v>Coventry University </v>
          </cell>
          <cell r="E45">
            <v>105</v>
          </cell>
          <cell r="F45" t="str">
            <v>equal 105</v>
          </cell>
          <cell r="G45">
            <v>2001</v>
          </cell>
        </row>
        <row r="46">
          <cell r="A46" t="str">
            <v>H-0057</v>
          </cell>
          <cell r="B46" t="str">
            <v>University of Derby</v>
          </cell>
          <cell r="C46" t="str">
            <v>H-0057</v>
          </cell>
          <cell r="D46" t="str">
            <v>University of Derby </v>
          </cell>
          <cell r="E46">
            <v>127</v>
          </cell>
          <cell r="F46" t="str">
            <v>equal 127</v>
          </cell>
          <cell r="G46">
            <v>2001</v>
          </cell>
        </row>
        <row r="47">
          <cell r="A47" t="str">
            <v>H-0058</v>
          </cell>
          <cell r="B47" t="str">
            <v>The University of East London</v>
          </cell>
          <cell r="C47" t="str">
            <v>H-0058</v>
          </cell>
          <cell r="D47" t="str">
            <v>University of East London </v>
          </cell>
          <cell r="E47">
            <v>96</v>
          </cell>
          <cell r="F47">
            <v>96</v>
          </cell>
          <cell r="G47">
            <v>2001</v>
          </cell>
        </row>
        <row r="48">
          <cell r="A48" t="str">
            <v>H-0059</v>
          </cell>
          <cell r="B48" t="str">
            <v>The University of Greenwich</v>
          </cell>
          <cell r="C48" t="str">
            <v>H-0059</v>
          </cell>
          <cell r="D48" t="str">
            <v>University of Greenwich </v>
          </cell>
          <cell r="E48">
            <v>90</v>
          </cell>
          <cell r="F48">
            <v>90</v>
          </cell>
          <cell r="G48">
            <v>2001</v>
          </cell>
        </row>
        <row r="49">
          <cell r="A49" t="str">
            <v>H-0060</v>
          </cell>
          <cell r="B49" t="str">
            <v>University of Hertfordshire</v>
          </cell>
          <cell r="C49" t="str">
            <v>H-0060</v>
          </cell>
          <cell r="D49" t="str">
            <v>University of Hertfordshire </v>
          </cell>
          <cell r="E49">
            <v>93</v>
          </cell>
          <cell r="F49" t="str">
            <v>equal 93</v>
          </cell>
          <cell r="G49">
            <v>2001</v>
          </cell>
        </row>
        <row r="50">
          <cell r="A50" t="str">
            <v>H-0061</v>
          </cell>
          <cell r="B50" t="str">
            <v>The University of Huddersfield</v>
          </cell>
          <cell r="C50" t="str">
            <v>H-0061</v>
          </cell>
          <cell r="D50" t="str">
            <v>University of Huddersfield </v>
          </cell>
          <cell r="E50">
            <v>84</v>
          </cell>
          <cell r="F50">
            <v>84</v>
          </cell>
          <cell r="G50">
            <v>2001</v>
          </cell>
        </row>
        <row r="51">
          <cell r="A51" t="str">
            <v>H-0062</v>
          </cell>
          <cell r="B51" t="str">
            <v>The University of Lincoln</v>
          </cell>
          <cell r="C51" t="str">
            <v>H-0062</v>
          </cell>
          <cell r="D51" t="str">
            <v>University of Lincoln </v>
          </cell>
          <cell r="E51">
            <v>115</v>
          </cell>
          <cell r="F51">
            <v>115</v>
          </cell>
          <cell r="G51">
            <v>2001</v>
          </cell>
        </row>
        <row r="52">
          <cell r="A52" t="str">
            <v>H-0063</v>
          </cell>
          <cell r="B52" t="str">
            <v>Kingston University</v>
          </cell>
          <cell r="C52" t="str">
            <v>H-0063</v>
          </cell>
          <cell r="D52" t="str">
            <v>Kingston University </v>
          </cell>
          <cell r="E52">
            <v>81</v>
          </cell>
          <cell r="F52">
            <v>81</v>
          </cell>
          <cell r="G52">
            <v>2001</v>
          </cell>
        </row>
        <row r="53">
          <cell r="A53" t="str">
            <v>H-0064</v>
          </cell>
          <cell r="B53" t="str">
            <v>Leeds Metropolitan University</v>
          </cell>
          <cell r="C53" t="str">
            <v>H-0064</v>
          </cell>
          <cell r="D53" t="str">
            <v>Leeds Metropolitan University </v>
          </cell>
          <cell r="E53">
            <v>92</v>
          </cell>
          <cell r="F53">
            <v>92</v>
          </cell>
          <cell r="G53">
            <v>2001</v>
          </cell>
        </row>
        <row r="54">
          <cell r="A54" t="str">
            <v>H-0065</v>
          </cell>
          <cell r="B54" t="str">
            <v>Liverpool John Moores University</v>
          </cell>
          <cell r="C54" t="str">
            <v>H-0065</v>
          </cell>
          <cell r="D54" t="str">
            <v>Liverpool John Moores University </v>
          </cell>
          <cell r="E54">
            <v>86</v>
          </cell>
          <cell r="F54">
            <v>86</v>
          </cell>
          <cell r="G54">
            <v>2001</v>
          </cell>
        </row>
        <row r="55">
          <cell r="A55" t="str">
            <v>H-0066</v>
          </cell>
          <cell r="B55" t="str">
            <v>The Manchester Metropolitan University</v>
          </cell>
          <cell r="C55" t="str">
            <v>H-0066</v>
          </cell>
          <cell r="D55" t="str">
            <v>Manchester Metropolitan University </v>
          </cell>
          <cell r="E55">
            <v>71</v>
          </cell>
          <cell r="F55">
            <v>71</v>
          </cell>
          <cell r="G55">
            <v>2001</v>
          </cell>
        </row>
        <row r="56">
          <cell r="A56" t="str">
            <v>H-0067</v>
          </cell>
          <cell r="B56" t="str">
            <v>Middlesex University</v>
          </cell>
          <cell r="C56" t="str">
            <v>H-0067</v>
          </cell>
          <cell r="D56" t="str">
            <v>Middlesex University </v>
          </cell>
          <cell r="E56">
            <v>82</v>
          </cell>
          <cell r="F56">
            <v>82</v>
          </cell>
          <cell r="G56">
            <v>2001</v>
          </cell>
        </row>
        <row r="57">
          <cell r="A57" t="str">
            <v>H-0068</v>
          </cell>
          <cell r="B57" t="str">
            <v>De Montfort University</v>
          </cell>
          <cell r="C57" t="str">
            <v>H-0068</v>
          </cell>
          <cell r="D57" t="str">
            <v>De Montfort University </v>
          </cell>
          <cell r="E57">
            <v>67</v>
          </cell>
          <cell r="F57" t="str">
            <v>equal 67</v>
          </cell>
          <cell r="G57">
            <v>2001</v>
          </cell>
        </row>
        <row r="58">
          <cell r="A58" t="str">
            <v>H-0069</v>
          </cell>
          <cell r="B58" t="str">
            <v>The University of Northumbria at Newcastle</v>
          </cell>
          <cell r="C58" t="str">
            <v>H-0069</v>
          </cell>
          <cell r="D58" t="str">
            <v>University of Northumbria at Newcastle </v>
          </cell>
          <cell r="E58">
            <v>99</v>
          </cell>
          <cell r="F58" t="str">
            <v>equal 99</v>
          </cell>
          <cell r="G58">
            <v>2001</v>
          </cell>
        </row>
        <row r="59">
          <cell r="A59" t="e">
            <v>#N/A</v>
          </cell>
          <cell r="B59" t="e">
            <v>#N/A</v>
          </cell>
          <cell r="C59" t="str">
            <v>H-0070</v>
          </cell>
          <cell r="D59" t="str">
            <v>University of North London </v>
          </cell>
          <cell r="E59">
            <v>98</v>
          </cell>
          <cell r="F59">
            <v>98</v>
          </cell>
          <cell r="G59">
            <v>2001</v>
          </cell>
        </row>
        <row r="60">
          <cell r="A60" t="str">
            <v>H-0071</v>
          </cell>
          <cell r="B60" t="str">
            <v>The Nottingham Trent University</v>
          </cell>
          <cell r="C60" t="str">
            <v>H-0071</v>
          </cell>
          <cell r="D60" t="str">
            <v>Nottingham Trent University </v>
          </cell>
          <cell r="E60">
            <v>78</v>
          </cell>
          <cell r="F60">
            <v>78</v>
          </cell>
          <cell r="G60">
            <v>2001</v>
          </cell>
        </row>
        <row r="61">
          <cell r="A61" t="str">
            <v>H-0072</v>
          </cell>
          <cell r="B61" t="str">
            <v>Oxford Brookes University</v>
          </cell>
          <cell r="C61" t="str">
            <v>H-0072</v>
          </cell>
          <cell r="D61" t="str">
            <v>Oxford Brookes University </v>
          </cell>
          <cell r="E61">
            <v>85</v>
          </cell>
          <cell r="F61">
            <v>85</v>
          </cell>
          <cell r="G61">
            <v>2001</v>
          </cell>
        </row>
        <row r="62">
          <cell r="A62" t="str">
            <v>H-0073</v>
          </cell>
          <cell r="B62" t="str">
            <v>The University of Plymouth</v>
          </cell>
          <cell r="C62" t="str">
            <v>H-0073</v>
          </cell>
          <cell r="D62" t="str">
            <v>University of Plymouth </v>
          </cell>
          <cell r="E62">
            <v>69</v>
          </cell>
          <cell r="F62">
            <v>69</v>
          </cell>
          <cell r="G62">
            <v>2001</v>
          </cell>
        </row>
        <row r="63">
          <cell r="A63" t="str">
            <v>H-0074</v>
          </cell>
          <cell r="B63" t="str">
            <v>The University of Portsmouth</v>
          </cell>
          <cell r="C63" t="str">
            <v>H-0074</v>
          </cell>
          <cell r="D63" t="str">
            <v>University of Portsmouth </v>
          </cell>
          <cell r="E63">
            <v>70</v>
          </cell>
          <cell r="F63">
            <v>70</v>
          </cell>
          <cell r="G63">
            <v>2001</v>
          </cell>
        </row>
        <row r="64">
          <cell r="A64" t="str">
            <v>H-0075</v>
          </cell>
          <cell r="B64" t="str">
            <v>Sheffield Hallam University</v>
          </cell>
          <cell r="C64" t="str">
            <v>H-0075</v>
          </cell>
          <cell r="D64" t="str">
            <v>Sheffield Hallam University </v>
          </cell>
          <cell r="E64">
            <v>67</v>
          </cell>
          <cell r="F64" t="str">
            <v>equal 67</v>
          </cell>
          <cell r="G64">
            <v>2001</v>
          </cell>
        </row>
        <row r="65">
          <cell r="A65" t="str">
            <v>H-0076</v>
          </cell>
          <cell r="B65" t="str">
            <v>London South Bank University</v>
          </cell>
          <cell r="C65" t="str">
            <v>H-0076</v>
          </cell>
          <cell r="D65" t="str">
            <v>South Bank University </v>
          </cell>
          <cell r="E65">
            <v>75</v>
          </cell>
          <cell r="F65">
            <v>75</v>
          </cell>
          <cell r="G65">
            <v>2001</v>
          </cell>
        </row>
        <row r="66">
          <cell r="A66" t="str">
            <v>H-0077</v>
          </cell>
          <cell r="B66" t="str">
            <v>Staffordshire University</v>
          </cell>
          <cell r="C66" t="str">
            <v>H-0077</v>
          </cell>
          <cell r="D66" t="str">
            <v>Staffordshire University </v>
          </cell>
          <cell r="E66">
            <v>104</v>
          </cell>
          <cell r="F66">
            <v>104</v>
          </cell>
          <cell r="G66">
            <v>2001</v>
          </cell>
        </row>
        <row r="67">
          <cell r="A67" t="str">
            <v>H-0078</v>
          </cell>
          <cell r="B67" t="str">
            <v>The University of Sunderland</v>
          </cell>
          <cell r="C67" t="str">
            <v>H-0078</v>
          </cell>
          <cell r="D67" t="str">
            <v>University of Sunderland </v>
          </cell>
          <cell r="E67">
            <v>87</v>
          </cell>
          <cell r="F67" t="str">
            <v>equal 87</v>
          </cell>
          <cell r="G67">
            <v>2001</v>
          </cell>
        </row>
        <row r="68">
          <cell r="A68" t="str">
            <v>H-0079</v>
          </cell>
          <cell r="B68" t="str">
            <v>The University of Teesside</v>
          </cell>
          <cell r="C68" t="str">
            <v>H-0079</v>
          </cell>
          <cell r="D68" t="str">
            <v>University of Teesside </v>
          </cell>
          <cell r="E68">
            <v>108</v>
          </cell>
          <cell r="F68" t="str">
            <v>equal 108</v>
          </cell>
          <cell r="G68">
            <v>2001</v>
          </cell>
        </row>
        <row r="69">
          <cell r="A69" t="str">
            <v>H-0080</v>
          </cell>
          <cell r="B69" t="str">
            <v>Thames Valley University</v>
          </cell>
          <cell r="C69" t="str">
            <v>H-0080</v>
          </cell>
          <cell r="D69" t="str">
            <v>Thames Valley University </v>
          </cell>
          <cell r="E69">
            <v>136</v>
          </cell>
          <cell r="F69">
            <v>136</v>
          </cell>
          <cell r="G69">
            <v>2001</v>
          </cell>
        </row>
        <row r="70">
          <cell r="A70" t="str">
            <v>H-0081</v>
          </cell>
          <cell r="B70" t="str">
            <v>University of the West of England, Bristol</v>
          </cell>
          <cell r="C70" t="str">
            <v>H-0081</v>
          </cell>
          <cell r="D70" t="str">
            <v>University of West of England, Bristol </v>
          </cell>
          <cell r="E70">
            <v>83</v>
          </cell>
          <cell r="F70">
            <v>83</v>
          </cell>
          <cell r="G70">
            <v>2001</v>
          </cell>
        </row>
        <row r="71">
          <cell r="A71" t="str">
            <v>H-0082</v>
          </cell>
          <cell r="B71" t="str">
            <v>The University of Chichester</v>
          </cell>
          <cell r="C71" t="str">
            <v>H-0082</v>
          </cell>
          <cell r="D71" t="str">
            <v>University College Chichester </v>
          </cell>
          <cell r="E71">
            <v>127</v>
          </cell>
          <cell r="F71" t="str">
            <v>equal 127</v>
          </cell>
          <cell r="G71">
            <v>2001</v>
          </cell>
        </row>
        <row r="72">
          <cell r="A72" t="str">
            <v>H-0083</v>
          </cell>
          <cell r="B72" t="str">
            <v>The University of Westminster</v>
          </cell>
          <cell r="C72" t="str">
            <v>H-0083</v>
          </cell>
          <cell r="D72" t="str">
            <v>University of Westminster </v>
          </cell>
          <cell r="E72">
            <v>74</v>
          </cell>
          <cell r="F72">
            <v>74</v>
          </cell>
          <cell r="G72">
            <v>2001</v>
          </cell>
        </row>
        <row r="73">
          <cell r="A73" t="e">
            <v>#N/A</v>
          </cell>
          <cell r="B73" t="e">
            <v>#N/A</v>
          </cell>
          <cell r="C73" t="str">
            <v>H-0084</v>
          </cell>
          <cell r="D73" t="str">
            <v>Wimbledon School of Art </v>
          </cell>
          <cell r="E73">
            <v>13</v>
          </cell>
          <cell r="F73" t="str">
            <v>equal 13</v>
          </cell>
          <cell r="G73">
            <v>2001</v>
          </cell>
        </row>
        <row r="74">
          <cell r="A74" t="str">
            <v>H-0085</v>
          </cell>
          <cell r="B74" t="str">
            <v>The University of Wolverhampton</v>
          </cell>
          <cell r="C74" t="str">
            <v>H-0085</v>
          </cell>
          <cell r="D74" t="str">
            <v>University of Wolverhampton </v>
          </cell>
          <cell r="E74">
            <v>101</v>
          </cell>
          <cell r="F74">
            <v>101</v>
          </cell>
          <cell r="G74">
            <v>2001</v>
          </cell>
        </row>
        <row r="75">
          <cell r="A75" t="str">
            <v>H-0086</v>
          </cell>
          <cell r="B75" t="str">
            <v>The University of Wales, Newport</v>
          </cell>
          <cell r="C75" t="str">
            <v>H-0086</v>
          </cell>
          <cell r="D75" t="str">
            <v>University of Wales College, Newport </v>
          </cell>
          <cell r="E75">
            <v>61</v>
          </cell>
          <cell r="F75" t="str">
            <v>equal 61</v>
          </cell>
          <cell r="G75">
            <v>2001</v>
          </cell>
        </row>
        <row r="76">
          <cell r="A76" t="str">
            <v>H-0087</v>
          </cell>
          <cell r="B76" t="str">
            <v>The North-East Wales Institute of Higher Education</v>
          </cell>
          <cell r="C76" t="str">
            <v>H-0087</v>
          </cell>
          <cell r="D76" t="str">
            <v>North East Wales Institute of Higher Education </v>
          </cell>
          <cell r="E76">
            <v>131</v>
          </cell>
          <cell r="F76">
            <v>131</v>
          </cell>
          <cell r="G76">
            <v>2001</v>
          </cell>
        </row>
        <row r="77">
          <cell r="A77" t="str">
            <v>H-0089</v>
          </cell>
          <cell r="B77" t="str">
            <v>University of Wales Institute, Cardiff</v>
          </cell>
          <cell r="C77" t="str">
            <v>H-0089</v>
          </cell>
          <cell r="D77" t="str">
            <v>University of Wales Institute, Cardiff </v>
          </cell>
          <cell r="E77">
            <v>72</v>
          </cell>
          <cell r="F77">
            <v>72</v>
          </cell>
          <cell r="G77">
            <v>2001</v>
          </cell>
        </row>
        <row r="78">
          <cell r="A78" t="str">
            <v>H-0090</v>
          </cell>
          <cell r="B78" t="str">
            <v>University of Glamorgan</v>
          </cell>
          <cell r="C78" t="str">
            <v>H-0090</v>
          </cell>
          <cell r="D78" t="str">
            <v>University of Glamorgan </v>
          </cell>
          <cell r="E78">
            <v>97</v>
          </cell>
          <cell r="F78">
            <v>97</v>
          </cell>
          <cell r="G78">
            <v>2001</v>
          </cell>
        </row>
        <row r="79">
          <cell r="A79" t="str">
            <v>H-0091</v>
          </cell>
          <cell r="B79" t="str">
            <v>Swansea Institute of Higher Education</v>
          </cell>
          <cell r="C79" t="str">
            <v>H-0091</v>
          </cell>
          <cell r="D79" t="str">
            <v>Swansea Institute of Higher Education </v>
          </cell>
          <cell r="E79">
            <v>135</v>
          </cell>
          <cell r="F79">
            <v>135</v>
          </cell>
          <cell r="G79">
            <v>2001</v>
          </cell>
        </row>
        <row r="80">
          <cell r="A80" t="str">
            <v>H-0092</v>
          </cell>
          <cell r="B80" t="str">
            <v>Trinity College, Carmarthen</v>
          </cell>
          <cell r="C80" t="str">
            <v>H-0092</v>
          </cell>
          <cell r="D80" t="str">
            <v>Trinity College Carmarthen </v>
          </cell>
          <cell r="E80">
            <v>133</v>
          </cell>
          <cell r="F80">
            <v>133</v>
          </cell>
          <cell r="G80">
            <v>2001</v>
          </cell>
        </row>
        <row r="81">
          <cell r="A81" t="str">
            <v>H-0095</v>
          </cell>
          <cell r="B81" t="str">
            <v>University of Abertay Dundee</v>
          </cell>
          <cell r="C81" t="str">
            <v>H-0095</v>
          </cell>
          <cell r="D81" t="str">
            <v>University of Abertay Dundee </v>
          </cell>
          <cell r="E81">
            <v>103</v>
          </cell>
          <cell r="F81">
            <v>103</v>
          </cell>
          <cell r="G81">
            <v>2001</v>
          </cell>
        </row>
        <row r="82">
          <cell r="A82" t="str">
            <v>H-0096</v>
          </cell>
          <cell r="B82" t="str">
            <v>Edinburgh College of Art</v>
          </cell>
          <cell r="C82" t="str">
            <v>H-0096</v>
          </cell>
          <cell r="D82" t="str">
            <v>Edinburgh College of Art </v>
          </cell>
          <cell r="E82">
            <v>61</v>
          </cell>
          <cell r="F82" t="str">
            <v>equal 61</v>
          </cell>
          <cell r="G82">
            <v>2001</v>
          </cell>
        </row>
        <row r="83">
          <cell r="A83" t="str">
            <v>H-0097</v>
          </cell>
          <cell r="B83" t="str">
            <v>Glasgow School of Art</v>
          </cell>
          <cell r="C83" t="str">
            <v>H-0097</v>
          </cell>
          <cell r="D83" t="str">
            <v>Glasgow School of Art </v>
          </cell>
          <cell r="E83">
            <v>13</v>
          </cell>
          <cell r="F83" t="str">
            <v>equal 13</v>
          </cell>
          <cell r="G83">
            <v>2001</v>
          </cell>
        </row>
        <row r="84">
          <cell r="A84" t="str">
            <v>H-0100</v>
          </cell>
          <cell r="B84" t="str">
            <v>Queen Margaret University, Edinburgh</v>
          </cell>
          <cell r="C84" t="str">
            <v>H-0100</v>
          </cell>
          <cell r="D84" t="str">
            <v>Queen Margaret University College Edinburgh </v>
          </cell>
          <cell r="E84">
            <v>111</v>
          </cell>
          <cell r="F84">
            <v>111</v>
          </cell>
          <cell r="G84">
            <v>2001</v>
          </cell>
        </row>
        <row r="85">
          <cell r="A85" t="str">
            <v>H-0101</v>
          </cell>
          <cell r="B85" t="str">
            <v>The Royal Scottish Academy of Music and Drama</v>
          </cell>
          <cell r="C85" t="str">
            <v>H-0101</v>
          </cell>
          <cell r="D85" t="str">
            <v>Royal Scottish Academy of Music and Dram </v>
          </cell>
          <cell r="E85">
            <v>28</v>
          </cell>
          <cell r="F85" t="str">
            <v>equal 28</v>
          </cell>
          <cell r="G85">
            <v>2001</v>
          </cell>
        </row>
        <row r="86">
          <cell r="A86" t="str">
            <v>H-0104</v>
          </cell>
          <cell r="B86" t="str">
            <v>The Robert Gordon University</v>
          </cell>
          <cell r="C86" t="str">
            <v>H-0104</v>
          </cell>
          <cell r="D86" t="str">
            <v>Robert Gordon University </v>
          </cell>
          <cell r="E86">
            <v>114</v>
          </cell>
          <cell r="F86">
            <v>114</v>
          </cell>
          <cell r="G86">
            <v>2001</v>
          </cell>
        </row>
        <row r="87">
          <cell r="A87" t="str">
            <v>H-0105</v>
          </cell>
          <cell r="B87" t="str">
            <v>The University of Paisley</v>
          </cell>
          <cell r="C87" t="str">
            <v>H-0105</v>
          </cell>
          <cell r="D87" t="str">
            <v>University of Paisley </v>
          </cell>
          <cell r="E87">
            <v>119</v>
          </cell>
          <cell r="F87">
            <v>119</v>
          </cell>
          <cell r="G87">
            <v>2001</v>
          </cell>
        </row>
        <row r="88">
          <cell r="A88" t="str">
            <v>H-0106</v>
          </cell>
          <cell r="B88" t="str">
            <v>Glasgow Caledonian University</v>
          </cell>
          <cell r="C88" t="str">
            <v>H-0106</v>
          </cell>
          <cell r="D88" t="str">
            <v>Glasgow Caledonian University </v>
          </cell>
          <cell r="E88">
            <v>89</v>
          </cell>
          <cell r="F88">
            <v>89</v>
          </cell>
          <cell r="G88">
            <v>2001</v>
          </cell>
        </row>
        <row r="89">
          <cell r="A89" t="str">
            <v>H-0107</v>
          </cell>
          <cell r="B89" t="str">
            <v>Napier University</v>
          </cell>
          <cell r="C89" t="str">
            <v>H-0107</v>
          </cell>
          <cell r="D89" t="str">
            <v>Napier University </v>
          </cell>
          <cell r="E89">
            <v>87</v>
          </cell>
          <cell r="F89" t="str">
            <v>equal 87</v>
          </cell>
          <cell r="G89">
            <v>2001</v>
          </cell>
        </row>
        <row r="90">
          <cell r="A90" t="str">
            <v>H-0108</v>
          </cell>
          <cell r="B90" t="str">
            <v>Aston University</v>
          </cell>
          <cell r="C90" t="str">
            <v>H-0108</v>
          </cell>
          <cell r="D90" t="str">
            <v>Aston University </v>
          </cell>
          <cell r="E90">
            <v>34</v>
          </cell>
          <cell r="F90">
            <v>34</v>
          </cell>
          <cell r="G90">
            <v>2001</v>
          </cell>
        </row>
        <row r="91">
          <cell r="A91" t="str">
            <v>H-0109</v>
          </cell>
          <cell r="B91" t="str">
            <v>The University of Bath</v>
          </cell>
          <cell r="C91" t="str">
            <v>H-0109</v>
          </cell>
          <cell r="D91" t="str">
            <v>University of Bath </v>
          </cell>
          <cell r="E91">
            <v>19</v>
          </cell>
          <cell r="F91" t="str">
            <v>equal 19</v>
          </cell>
          <cell r="G91">
            <v>2001</v>
          </cell>
        </row>
        <row r="92">
          <cell r="A92" t="str">
            <v>H-0110</v>
          </cell>
          <cell r="B92" t="str">
            <v>The University of Birmingham</v>
          </cell>
          <cell r="C92" t="str">
            <v>H-0110</v>
          </cell>
          <cell r="D92" t="str">
            <v>University of Birmingham </v>
          </cell>
          <cell r="E92">
            <v>23</v>
          </cell>
          <cell r="F92" t="str">
            <v>equal 23</v>
          </cell>
          <cell r="G92">
            <v>2001</v>
          </cell>
        </row>
        <row r="93">
          <cell r="A93" t="str">
            <v>H-0111</v>
          </cell>
          <cell r="B93" t="str">
            <v>The University of Bradford</v>
          </cell>
          <cell r="C93" t="str">
            <v>H-0111</v>
          </cell>
          <cell r="D93" t="str">
            <v>University of Bradford </v>
          </cell>
          <cell r="E93">
            <v>54</v>
          </cell>
          <cell r="F93" t="str">
            <v>equal 54</v>
          </cell>
          <cell r="G93">
            <v>2001</v>
          </cell>
        </row>
        <row r="94">
          <cell r="A94" t="str">
            <v>H-0112</v>
          </cell>
          <cell r="B94" t="str">
            <v>The University of Bristol</v>
          </cell>
          <cell r="C94" t="str">
            <v>H-0112</v>
          </cell>
          <cell r="D94" t="str">
            <v>University of Bristol </v>
          </cell>
          <cell r="E94">
            <v>16</v>
          </cell>
          <cell r="F94" t="str">
            <v>equal 16</v>
          </cell>
          <cell r="G94">
            <v>2001</v>
          </cell>
        </row>
        <row r="95">
          <cell r="A95" t="str">
            <v>H-0113</v>
          </cell>
          <cell r="B95" t="str">
            <v>Brunel University</v>
          </cell>
          <cell r="C95" t="str">
            <v>H-0113</v>
          </cell>
          <cell r="D95" t="str">
            <v>Brunel University </v>
          </cell>
          <cell r="E95">
            <v>52</v>
          </cell>
          <cell r="F95">
            <v>52</v>
          </cell>
          <cell r="G95">
            <v>2001</v>
          </cell>
        </row>
        <row r="96">
          <cell r="A96" t="str">
            <v>H-0114</v>
          </cell>
          <cell r="B96" t="str">
            <v>The University of Cambridge</v>
          </cell>
          <cell r="C96" t="str">
            <v>H-0114</v>
          </cell>
          <cell r="D96" t="str">
            <v>University of Cambridge </v>
          </cell>
          <cell r="E96">
            <v>1</v>
          </cell>
          <cell r="F96">
            <v>1</v>
          </cell>
          <cell r="G96">
            <v>2001</v>
          </cell>
        </row>
        <row r="97">
          <cell r="A97" t="str">
            <v>H-0115</v>
          </cell>
          <cell r="B97" t="str">
            <v>The City University</v>
          </cell>
          <cell r="C97" t="str">
            <v>H-0115</v>
          </cell>
          <cell r="D97" t="str">
            <v>City University </v>
          </cell>
          <cell r="E97">
            <v>59</v>
          </cell>
          <cell r="F97">
            <v>59</v>
          </cell>
          <cell r="G97">
            <v>2001</v>
          </cell>
        </row>
        <row r="98">
          <cell r="A98" t="str">
            <v>H-0116</v>
          </cell>
          <cell r="B98" t="str">
            <v>University of Durham</v>
          </cell>
          <cell r="C98" t="str">
            <v>H-0116</v>
          </cell>
          <cell r="D98" t="str">
            <v>University of Durham </v>
          </cell>
          <cell r="E98">
            <v>12</v>
          </cell>
          <cell r="F98" t="str">
            <v>equal 12</v>
          </cell>
          <cell r="G98">
            <v>2001</v>
          </cell>
        </row>
        <row r="99">
          <cell r="A99" t="str">
            <v>H-0117</v>
          </cell>
          <cell r="B99" t="str">
            <v>The University of East Anglia</v>
          </cell>
          <cell r="C99" t="str">
            <v>H-0117</v>
          </cell>
          <cell r="D99" t="str">
            <v>University of East Anglia </v>
          </cell>
          <cell r="E99">
            <v>35</v>
          </cell>
          <cell r="F99">
            <v>35</v>
          </cell>
          <cell r="G99">
            <v>2001</v>
          </cell>
        </row>
        <row r="100">
          <cell r="A100" t="str">
            <v>H-0118</v>
          </cell>
          <cell r="B100" t="str">
            <v>The University of Essex</v>
          </cell>
          <cell r="C100" t="str">
            <v>H-0118</v>
          </cell>
          <cell r="D100" t="str">
            <v>University of Essex </v>
          </cell>
          <cell r="E100">
            <v>10</v>
          </cell>
          <cell r="F100">
            <v>10</v>
          </cell>
          <cell r="G100">
            <v>2001</v>
          </cell>
        </row>
        <row r="101">
          <cell r="A101" t="str">
            <v>H-0119</v>
          </cell>
          <cell r="B101" t="str">
            <v>The University of Exeter</v>
          </cell>
          <cell r="C101" t="str">
            <v>H-0119</v>
          </cell>
          <cell r="D101" t="str">
            <v>University of Exeter </v>
          </cell>
          <cell r="E101">
            <v>36</v>
          </cell>
          <cell r="F101">
            <v>36</v>
          </cell>
          <cell r="G101">
            <v>2001</v>
          </cell>
        </row>
        <row r="102">
          <cell r="A102" t="str">
            <v>H-0120</v>
          </cell>
          <cell r="B102" t="str">
            <v>The University of Hull</v>
          </cell>
          <cell r="C102" t="str">
            <v>H-0120</v>
          </cell>
          <cell r="D102" t="str">
            <v>University of Hull </v>
          </cell>
          <cell r="E102">
            <v>53</v>
          </cell>
          <cell r="F102">
            <v>53</v>
          </cell>
          <cell r="G102">
            <v>2001</v>
          </cell>
        </row>
        <row r="103">
          <cell r="A103" t="str">
            <v>H-0121</v>
          </cell>
          <cell r="B103" t="str">
            <v>The University of Keele</v>
          </cell>
          <cell r="C103" t="str">
            <v>H-0121</v>
          </cell>
          <cell r="D103" t="str">
            <v>Keele University </v>
          </cell>
          <cell r="E103">
            <v>56</v>
          </cell>
          <cell r="F103" t="str">
            <v>equal 56</v>
          </cell>
          <cell r="G103">
            <v>2001</v>
          </cell>
        </row>
        <row r="104">
          <cell r="A104" t="str">
            <v>H-0122</v>
          </cell>
          <cell r="B104" t="str">
            <v>The University of Kent</v>
          </cell>
          <cell r="C104" t="str">
            <v>H-0122</v>
          </cell>
          <cell r="D104" t="str">
            <v>University of Kent at Canterbury </v>
          </cell>
          <cell r="E104">
            <v>46</v>
          </cell>
          <cell r="F104">
            <v>46</v>
          </cell>
          <cell r="G104">
            <v>2001</v>
          </cell>
        </row>
        <row r="105">
          <cell r="A105" t="str">
            <v>H-0123</v>
          </cell>
          <cell r="B105" t="str">
            <v>The University of Lancaster</v>
          </cell>
          <cell r="C105" t="str">
            <v>H-0123</v>
          </cell>
          <cell r="D105" t="str">
            <v>Lancaster University </v>
          </cell>
          <cell r="E105">
            <v>14</v>
          </cell>
          <cell r="F105">
            <v>14</v>
          </cell>
          <cell r="G105">
            <v>2001</v>
          </cell>
        </row>
        <row r="106">
          <cell r="A106" t="str">
            <v>H-0124</v>
          </cell>
          <cell r="B106" t="str">
            <v>The University of Leeds</v>
          </cell>
          <cell r="C106" t="str">
            <v>H-0124</v>
          </cell>
          <cell r="D106" t="str">
            <v>University of Leeds </v>
          </cell>
          <cell r="E106">
            <v>26</v>
          </cell>
          <cell r="F106">
            <v>26</v>
          </cell>
          <cell r="G106">
            <v>2001</v>
          </cell>
        </row>
        <row r="107">
          <cell r="A107" t="str">
            <v>H-0125</v>
          </cell>
          <cell r="B107" t="str">
            <v>The University of Leicester</v>
          </cell>
          <cell r="C107" t="str">
            <v>H-0125</v>
          </cell>
          <cell r="D107" t="str">
            <v>University of Leicester </v>
          </cell>
          <cell r="E107">
            <v>47</v>
          </cell>
          <cell r="F107">
            <v>47</v>
          </cell>
          <cell r="G107">
            <v>2001</v>
          </cell>
        </row>
        <row r="108">
          <cell r="A108" t="str">
            <v>H-0126</v>
          </cell>
          <cell r="B108" t="str">
            <v>The University of Liverpool</v>
          </cell>
          <cell r="C108" t="str">
            <v>H-0126</v>
          </cell>
          <cell r="D108" t="str">
            <v>University of Liverpool </v>
          </cell>
          <cell r="E108">
            <v>41</v>
          </cell>
          <cell r="F108">
            <v>41</v>
          </cell>
          <cell r="G108">
            <v>2001</v>
          </cell>
        </row>
        <row r="109">
          <cell r="A109" t="str">
            <v>H-0127</v>
          </cell>
          <cell r="B109" t="str">
            <v>Birkbeck College</v>
          </cell>
          <cell r="C109" t="str">
            <v>H-0127</v>
          </cell>
          <cell r="D109" t="str">
            <v>Birkbeck College </v>
          </cell>
          <cell r="E109">
            <v>27</v>
          </cell>
          <cell r="F109">
            <v>27</v>
          </cell>
          <cell r="G109">
            <v>2001</v>
          </cell>
        </row>
        <row r="110">
          <cell r="A110" t="str">
            <v>H-0131</v>
          </cell>
          <cell r="B110" t="str">
            <v>Goldsmiths College</v>
          </cell>
          <cell r="C110" t="str">
            <v>H-0131</v>
          </cell>
          <cell r="D110" t="str">
            <v>Goldsmiths College </v>
          </cell>
          <cell r="E110">
            <v>42</v>
          </cell>
          <cell r="F110">
            <v>42</v>
          </cell>
          <cell r="G110">
            <v>2001</v>
          </cell>
        </row>
        <row r="111">
          <cell r="A111" t="str">
            <v>H-0132</v>
          </cell>
          <cell r="B111" t="str">
            <v>Imperial College of Science, Technology &amp; Medicine</v>
          </cell>
          <cell r="C111" t="str">
            <v>H-0132</v>
          </cell>
          <cell r="D111" t="str">
            <v>Imperial College of Science, Technology and Medicine </v>
          </cell>
          <cell r="E111">
            <v>2</v>
          </cell>
          <cell r="F111">
            <v>2</v>
          </cell>
          <cell r="G111">
            <v>2001</v>
          </cell>
        </row>
        <row r="112">
          <cell r="A112" t="str">
            <v>H-0133</v>
          </cell>
          <cell r="B112" t="str">
            <v>Institute of Education</v>
          </cell>
          <cell r="C112" t="str">
            <v>H-0133</v>
          </cell>
          <cell r="D112" t="str">
            <v>Institute of Education </v>
          </cell>
          <cell r="E112">
            <v>7</v>
          </cell>
          <cell r="F112" t="str">
            <v>equal 7</v>
          </cell>
          <cell r="G112">
            <v>2001</v>
          </cell>
        </row>
        <row r="113">
          <cell r="A113" t="str">
            <v>H-0134</v>
          </cell>
          <cell r="B113" t="str">
            <v>King's College London</v>
          </cell>
          <cell r="C113" t="str">
            <v>H-0134</v>
          </cell>
          <cell r="D113" t="str">
            <v>King's College London </v>
          </cell>
          <cell r="E113">
            <v>23</v>
          </cell>
          <cell r="F113" t="str">
            <v>equal 23</v>
          </cell>
          <cell r="G113">
            <v>2001</v>
          </cell>
        </row>
        <row r="114">
          <cell r="A114" t="str">
            <v>H-0135</v>
          </cell>
          <cell r="B114" t="str">
            <v>London Business School</v>
          </cell>
          <cell r="C114" t="str">
            <v>H-0135</v>
          </cell>
          <cell r="D114" t="str">
            <v>London Business School </v>
          </cell>
          <cell r="E114">
            <v>1</v>
          </cell>
          <cell r="F114" t="str">
            <v>equal 1</v>
          </cell>
          <cell r="G114">
            <v>2001</v>
          </cell>
        </row>
        <row r="115">
          <cell r="A115" t="str">
            <v>H-0137</v>
          </cell>
          <cell r="B115" t="str">
            <v>London School of Economics and Political Science</v>
          </cell>
          <cell r="C115" t="str">
            <v>H-0137</v>
          </cell>
          <cell r="D115" t="str">
            <v>London School of Economics and Political Science </v>
          </cell>
          <cell r="E115">
            <v>4</v>
          </cell>
          <cell r="F115">
            <v>4</v>
          </cell>
          <cell r="G115">
            <v>2001</v>
          </cell>
        </row>
        <row r="116">
          <cell r="A116" t="str">
            <v>H-0138</v>
          </cell>
          <cell r="B116" t="str">
            <v>London School of Hygiene and Tropical Medicine</v>
          </cell>
          <cell r="C116" t="str">
            <v>H-0138</v>
          </cell>
          <cell r="D116" t="str">
            <v>London School of Hygiene &amp; Tropical Medicine </v>
          </cell>
          <cell r="E116">
            <v>12</v>
          </cell>
          <cell r="F116" t="str">
            <v>equal 12</v>
          </cell>
          <cell r="G116">
            <v>2001</v>
          </cell>
        </row>
        <row r="117">
          <cell r="A117" t="str">
            <v>H-0139</v>
          </cell>
          <cell r="B117" t="str">
            <v>Queen Mary and Westfield College</v>
          </cell>
          <cell r="C117" t="str">
            <v>H-0139</v>
          </cell>
          <cell r="D117" t="str">
            <v>Queen Mary, University of London </v>
          </cell>
          <cell r="E117">
            <v>48</v>
          </cell>
          <cell r="F117">
            <v>48</v>
          </cell>
          <cell r="G117">
            <v>2001</v>
          </cell>
        </row>
        <row r="118">
          <cell r="A118" t="str">
            <v>H-0141</v>
          </cell>
          <cell r="B118" t="str">
            <v>Royal Holloway and Bedford New College</v>
          </cell>
          <cell r="C118" t="str">
            <v>H-0141</v>
          </cell>
          <cell r="D118" t="str">
            <v>Royal Holloway, University of London </v>
          </cell>
          <cell r="E118">
            <v>21</v>
          </cell>
          <cell r="F118">
            <v>21</v>
          </cell>
          <cell r="G118">
            <v>2001</v>
          </cell>
        </row>
        <row r="119">
          <cell r="A119" t="str">
            <v>H-0143</v>
          </cell>
          <cell r="B119" t="str">
            <v>The Royal Veterinary College</v>
          </cell>
          <cell r="C119" t="str">
            <v>H-0143</v>
          </cell>
          <cell r="D119" t="str">
            <v>Royal Veterinary College </v>
          </cell>
          <cell r="E119">
            <v>7</v>
          </cell>
          <cell r="F119" t="str">
            <v>equal 7</v>
          </cell>
          <cell r="G119">
            <v>2001</v>
          </cell>
        </row>
        <row r="120">
          <cell r="A120" t="str">
            <v>H-0145</v>
          </cell>
          <cell r="B120" t="str">
            <v>St George's Hospital Medical School</v>
          </cell>
          <cell r="C120" t="str">
            <v>H-0145</v>
          </cell>
          <cell r="D120" t="str">
            <v>St George's Hospital Medical School </v>
          </cell>
          <cell r="E120">
            <v>58</v>
          </cell>
          <cell r="F120">
            <v>58</v>
          </cell>
          <cell r="G120">
            <v>2001</v>
          </cell>
        </row>
        <row r="121">
          <cell r="A121" t="str">
            <v>H-0146</v>
          </cell>
          <cell r="B121" t="str">
            <v>The School of Oriental and African Studies</v>
          </cell>
          <cell r="C121" t="str">
            <v>H-0146</v>
          </cell>
          <cell r="D121" t="str">
            <v>School of Oriental and African Studies </v>
          </cell>
          <cell r="E121">
            <v>30</v>
          </cell>
          <cell r="F121">
            <v>30</v>
          </cell>
          <cell r="G121">
            <v>2001</v>
          </cell>
        </row>
        <row r="122">
          <cell r="A122" t="str">
            <v>H-0147</v>
          </cell>
          <cell r="B122" t="str">
            <v>The School of Pharmacy</v>
          </cell>
          <cell r="C122" t="str">
            <v>H-0147</v>
          </cell>
          <cell r="D122" t="str">
            <v>School of Pharmacy </v>
          </cell>
          <cell r="E122">
            <v>7</v>
          </cell>
          <cell r="F122" t="str">
            <v>equal 7</v>
          </cell>
          <cell r="G122">
            <v>2001</v>
          </cell>
        </row>
        <row r="123">
          <cell r="A123" t="str">
            <v>H-0149</v>
          </cell>
          <cell r="B123" t="str">
            <v>University College London</v>
          </cell>
          <cell r="C123" t="str">
            <v>H-0149</v>
          </cell>
          <cell r="D123" t="str">
            <v>University College London </v>
          </cell>
          <cell r="E123">
            <v>7</v>
          </cell>
          <cell r="F123">
            <v>7</v>
          </cell>
          <cell r="G123">
            <v>2001</v>
          </cell>
        </row>
        <row r="124">
          <cell r="A124" t="str">
            <v>H-0201</v>
          </cell>
          <cell r="B124" t="str">
            <v>Courtauld Institute of Art</v>
          </cell>
          <cell r="C124" t="str">
            <v>H-0151C</v>
          </cell>
          <cell r="D124" t="str">
            <v>Courtauld Institute of Art </v>
          </cell>
          <cell r="E124">
            <v>1</v>
          </cell>
          <cell r="F124" t="str">
            <v>equal 1</v>
          </cell>
          <cell r="G124">
            <v>2001</v>
          </cell>
        </row>
        <row r="125">
          <cell r="A125" t="e">
            <v>#N/A</v>
          </cell>
          <cell r="B125" t="e">
            <v>#N/A</v>
          </cell>
          <cell r="C125" t="str">
            <v>H-0151E</v>
          </cell>
          <cell r="D125" t="str">
            <v>British Institute in Paris </v>
          </cell>
          <cell r="E125">
            <v>24</v>
          </cell>
          <cell r="F125" t="str">
            <v>equal 24</v>
          </cell>
          <cell r="G125">
            <v>2001</v>
          </cell>
        </row>
        <row r="126">
          <cell r="A126" t="e">
            <v>#N/A</v>
          </cell>
          <cell r="B126" t="e">
            <v>#N/A</v>
          </cell>
          <cell r="C126" t="str">
            <v>H-0151J</v>
          </cell>
          <cell r="D126" t="str">
            <v>Institute of Advanced Legal Studies </v>
          </cell>
          <cell r="E126">
            <v>13</v>
          </cell>
          <cell r="F126" t="str">
            <v>equal 13</v>
          </cell>
          <cell r="G126">
            <v>2001</v>
          </cell>
        </row>
        <row r="127">
          <cell r="A127" t="e">
            <v>#N/A</v>
          </cell>
          <cell r="B127" t="e">
            <v>#N/A</v>
          </cell>
          <cell r="C127" t="str">
            <v>H-0151K</v>
          </cell>
          <cell r="D127" t="str">
            <v>Institute of Classical Studies </v>
          </cell>
          <cell r="E127">
            <v>1</v>
          </cell>
          <cell r="F127" t="str">
            <v>equal 1</v>
          </cell>
          <cell r="G127">
            <v>2001</v>
          </cell>
        </row>
        <row r="128">
          <cell r="A128" t="e">
            <v>#N/A</v>
          </cell>
          <cell r="B128" t="e">
            <v>#N/A</v>
          </cell>
          <cell r="C128" t="str">
            <v>H-0151M</v>
          </cell>
          <cell r="D128" t="str">
            <v>Institute of Commonwealth Studies </v>
          </cell>
          <cell r="E128">
            <v>13</v>
          </cell>
          <cell r="F128" t="str">
            <v>equal 13</v>
          </cell>
          <cell r="G128">
            <v>2001</v>
          </cell>
        </row>
        <row r="129">
          <cell r="A129" t="e">
            <v>#N/A</v>
          </cell>
          <cell r="B129" t="e">
            <v>#N/A</v>
          </cell>
          <cell r="C129" t="str">
            <v>H-0151P</v>
          </cell>
          <cell r="D129" t="str">
            <v>Institute of Germanic Studies </v>
          </cell>
          <cell r="E129">
            <v>1</v>
          </cell>
          <cell r="F129" t="str">
            <v>equal 1</v>
          </cell>
          <cell r="G129">
            <v>2001</v>
          </cell>
        </row>
        <row r="130">
          <cell r="A130" t="e">
            <v>#N/A</v>
          </cell>
          <cell r="B130" t="e">
            <v>#N/A</v>
          </cell>
          <cell r="C130" t="str">
            <v>H-0151R</v>
          </cell>
          <cell r="D130" t="str">
            <v>Institute of Historical Research </v>
          </cell>
          <cell r="E130">
            <v>13</v>
          </cell>
          <cell r="F130" t="str">
            <v>equal 13</v>
          </cell>
          <cell r="G130">
            <v>2001</v>
          </cell>
        </row>
        <row r="131">
          <cell r="A131" t="e">
            <v>#N/A</v>
          </cell>
          <cell r="B131" t="e">
            <v>#N/A</v>
          </cell>
          <cell r="C131" t="str">
            <v>H-0151S</v>
          </cell>
          <cell r="D131" t="str">
            <v>Institute of Latin American Studies </v>
          </cell>
          <cell r="E131">
            <v>1</v>
          </cell>
          <cell r="F131" t="str">
            <v>equal 1</v>
          </cell>
          <cell r="G131">
            <v>2001</v>
          </cell>
        </row>
        <row r="132">
          <cell r="A132" t="e">
            <v>#N/A</v>
          </cell>
          <cell r="B132" t="e">
            <v>#N/A</v>
          </cell>
          <cell r="C132" t="str">
            <v>H-0151U</v>
          </cell>
          <cell r="D132" t="str">
            <v>Institute of United States Studies </v>
          </cell>
          <cell r="E132">
            <v>28</v>
          </cell>
          <cell r="F132" t="str">
            <v>equal 28</v>
          </cell>
          <cell r="G132">
            <v>2001</v>
          </cell>
        </row>
        <row r="133">
          <cell r="A133" t="e">
            <v>#N/A</v>
          </cell>
          <cell r="B133" t="e">
            <v>#N/A</v>
          </cell>
          <cell r="C133" t="str">
            <v>H-0151W</v>
          </cell>
          <cell r="D133" t="str">
            <v>Warburg Institute </v>
          </cell>
          <cell r="E133">
            <v>1</v>
          </cell>
          <cell r="F133" t="str">
            <v>equal 1</v>
          </cell>
          <cell r="G133">
            <v>2001</v>
          </cell>
        </row>
        <row r="134">
          <cell r="A134" t="e">
            <v>#N/A</v>
          </cell>
          <cell r="B134" t="e">
            <v>#N/A</v>
          </cell>
          <cell r="C134" t="str">
            <v>H-0151Z</v>
          </cell>
          <cell r="D134" t="str">
            <v>University Marine Biological Station, Millport </v>
          </cell>
          <cell r="E134">
            <v>13</v>
          </cell>
          <cell r="F134" t="str">
            <v>equal 13</v>
          </cell>
          <cell r="G134">
            <v>2001</v>
          </cell>
        </row>
        <row r="135">
          <cell r="A135" t="str">
            <v>H-0152</v>
          </cell>
          <cell r="B135" t="str">
            <v>Loughborough University</v>
          </cell>
          <cell r="C135" t="str">
            <v>H-0152</v>
          </cell>
          <cell r="D135" t="str">
            <v>Loughborough University </v>
          </cell>
          <cell r="E135">
            <v>39</v>
          </cell>
          <cell r="F135" t="str">
            <v>equal 39</v>
          </cell>
          <cell r="G135">
            <v>2001</v>
          </cell>
        </row>
        <row r="136">
          <cell r="A136" t="e">
            <v>#N/A</v>
          </cell>
          <cell r="B136" t="e">
            <v>#N/A</v>
          </cell>
          <cell r="C136" t="str">
            <v>H-0153</v>
          </cell>
          <cell r="D136" t="str">
            <v>University of Manchester </v>
          </cell>
          <cell r="E136">
            <v>9</v>
          </cell>
          <cell r="F136">
            <v>9</v>
          </cell>
          <cell r="G136">
            <v>2001</v>
          </cell>
        </row>
        <row r="137">
          <cell r="A137" t="str">
            <v>H-0154</v>
          </cell>
          <cell r="B137" t="str">
            <v>The University of Newcastle-upon-Tyne</v>
          </cell>
          <cell r="C137" t="str">
            <v>H-0154</v>
          </cell>
          <cell r="D137" t="str">
            <v>University of Newcastle </v>
          </cell>
          <cell r="E137">
            <v>32</v>
          </cell>
          <cell r="F137">
            <v>32</v>
          </cell>
          <cell r="G137">
            <v>2001</v>
          </cell>
        </row>
        <row r="138">
          <cell r="A138" t="str">
            <v>H-0155</v>
          </cell>
          <cell r="B138" t="str">
            <v>The University of Nottingham</v>
          </cell>
          <cell r="C138" t="str">
            <v>H-0155</v>
          </cell>
          <cell r="D138" t="str">
            <v>University of Nottingham </v>
          </cell>
          <cell r="E138">
            <v>37</v>
          </cell>
          <cell r="F138">
            <v>37</v>
          </cell>
          <cell r="G138">
            <v>2001</v>
          </cell>
        </row>
        <row r="139">
          <cell r="A139" t="str">
            <v>H-0156</v>
          </cell>
          <cell r="B139" t="str">
            <v>The University of Oxford</v>
          </cell>
          <cell r="C139" t="str">
            <v>H-0156</v>
          </cell>
          <cell r="D139" t="str">
            <v>University of Oxford </v>
          </cell>
          <cell r="E139">
            <v>3</v>
          </cell>
          <cell r="F139">
            <v>3</v>
          </cell>
          <cell r="G139">
            <v>2001</v>
          </cell>
        </row>
        <row r="140">
          <cell r="A140" t="str">
            <v>H-0157</v>
          </cell>
          <cell r="B140" t="str">
            <v>The University of Reading</v>
          </cell>
          <cell r="C140" t="str">
            <v>H-0157</v>
          </cell>
          <cell r="D140" t="str">
            <v>University of Reading </v>
          </cell>
          <cell r="E140">
            <v>38</v>
          </cell>
          <cell r="F140">
            <v>38</v>
          </cell>
          <cell r="G140">
            <v>2001</v>
          </cell>
        </row>
        <row r="141">
          <cell r="A141" t="str">
            <v>H-0158</v>
          </cell>
          <cell r="B141" t="str">
            <v>The University of Salford</v>
          </cell>
          <cell r="C141" t="str">
            <v>H-0158</v>
          </cell>
          <cell r="D141" t="str">
            <v>University of Salford </v>
          </cell>
          <cell r="E141">
            <v>39</v>
          </cell>
          <cell r="F141" t="str">
            <v>equal 39</v>
          </cell>
          <cell r="G141">
            <v>2001</v>
          </cell>
        </row>
        <row r="142">
          <cell r="A142" t="str">
            <v>H-0159</v>
          </cell>
          <cell r="B142" t="str">
            <v>The University of Sheffield</v>
          </cell>
          <cell r="C142" t="str">
            <v>H-0159</v>
          </cell>
          <cell r="D142" t="str">
            <v>University of Sheffield </v>
          </cell>
          <cell r="E142">
            <v>15</v>
          </cell>
          <cell r="F142">
            <v>15</v>
          </cell>
          <cell r="G142">
            <v>2001</v>
          </cell>
        </row>
        <row r="143">
          <cell r="A143" t="str">
            <v>H-0160</v>
          </cell>
          <cell r="B143" t="str">
            <v>The University of Southampton</v>
          </cell>
          <cell r="C143" t="str">
            <v>H-0160</v>
          </cell>
          <cell r="D143" t="str">
            <v>University of Southampton </v>
          </cell>
          <cell r="E143">
            <v>11</v>
          </cell>
          <cell r="F143">
            <v>11</v>
          </cell>
          <cell r="G143">
            <v>2001</v>
          </cell>
        </row>
        <row r="144">
          <cell r="A144" t="str">
            <v>H-0161</v>
          </cell>
          <cell r="B144" t="str">
            <v>The University of Surrey</v>
          </cell>
          <cell r="C144" t="str">
            <v>H-0161</v>
          </cell>
          <cell r="D144" t="str">
            <v>University of Surrey </v>
          </cell>
          <cell r="E144">
            <v>25</v>
          </cell>
          <cell r="F144">
            <v>25</v>
          </cell>
          <cell r="G144">
            <v>2001</v>
          </cell>
        </row>
        <row r="145">
          <cell r="A145" t="str">
            <v>H-0162</v>
          </cell>
          <cell r="B145" t="str">
            <v>The University of Sussex</v>
          </cell>
          <cell r="C145" t="str">
            <v>H-0162</v>
          </cell>
          <cell r="D145" t="str">
            <v>University of Sussex </v>
          </cell>
          <cell r="E145">
            <v>31</v>
          </cell>
          <cell r="F145">
            <v>31</v>
          </cell>
          <cell r="G145">
            <v>2001</v>
          </cell>
        </row>
        <row r="146">
          <cell r="A146" t="str">
            <v>H-0163</v>
          </cell>
          <cell r="B146" t="str">
            <v>The University of Warwick</v>
          </cell>
          <cell r="C146" t="str">
            <v>H-0163</v>
          </cell>
          <cell r="D146" t="str">
            <v>University of Warwick </v>
          </cell>
          <cell r="E146">
            <v>6</v>
          </cell>
          <cell r="F146">
            <v>6</v>
          </cell>
          <cell r="G146">
            <v>2001</v>
          </cell>
        </row>
        <row r="147">
          <cell r="A147" t="str">
            <v>H-0164</v>
          </cell>
          <cell r="B147" t="str">
            <v>The University of York</v>
          </cell>
          <cell r="C147" t="str">
            <v>H-0164</v>
          </cell>
          <cell r="D147" t="str">
            <v>University of York </v>
          </cell>
          <cell r="E147">
            <v>18</v>
          </cell>
          <cell r="F147">
            <v>18</v>
          </cell>
          <cell r="G147">
            <v>2001</v>
          </cell>
        </row>
        <row r="148">
          <cell r="A148" t="e">
            <v>#N/A</v>
          </cell>
          <cell r="B148" t="e">
            <v>#N/A</v>
          </cell>
          <cell r="C148" t="str">
            <v>H-0165</v>
          </cell>
          <cell r="D148" t="str">
            <v>University of Manchester Institute of Science &amp; Technology </v>
          </cell>
          <cell r="E148">
            <v>28</v>
          </cell>
          <cell r="F148">
            <v>28</v>
          </cell>
          <cell r="G148">
            <v>2001</v>
          </cell>
        </row>
        <row r="149">
          <cell r="A149" t="str">
            <v>H-0167</v>
          </cell>
          <cell r="B149" t="str">
            <v>The University of Edinburgh</v>
          </cell>
          <cell r="C149" t="str">
            <v>H-0167</v>
          </cell>
          <cell r="D149" t="str">
            <v>University of Edinburgh </v>
          </cell>
          <cell r="E149">
            <v>16</v>
          </cell>
          <cell r="F149" t="str">
            <v>equal 16</v>
          </cell>
          <cell r="G149">
            <v>2001</v>
          </cell>
        </row>
        <row r="150">
          <cell r="A150" t="str">
            <v>H-0168</v>
          </cell>
          <cell r="B150" t="str">
            <v>The University of Glasgow</v>
          </cell>
          <cell r="C150" t="str">
            <v>H-0168</v>
          </cell>
          <cell r="D150" t="str">
            <v>University of Glasgow </v>
          </cell>
          <cell r="E150">
            <v>29</v>
          </cell>
          <cell r="F150">
            <v>29</v>
          </cell>
          <cell r="G150">
            <v>2001</v>
          </cell>
        </row>
        <row r="151">
          <cell r="A151" t="str">
            <v>H-0169</v>
          </cell>
          <cell r="B151" t="str">
            <v>The University of Strathclyde</v>
          </cell>
          <cell r="C151" t="str">
            <v>H-0169</v>
          </cell>
          <cell r="D151" t="str">
            <v>University of Strathclyde </v>
          </cell>
          <cell r="E151">
            <v>44</v>
          </cell>
          <cell r="F151">
            <v>44</v>
          </cell>
          <cell r="G151">
            <v>2001</v>
          </cell>
        </row>
        <row r="152">
          <cell r="A152" t="str">
            <v>H-0170</v>
          </cell>
          <cell r="B152" t="str">
            <v>The University of Aberdeen</v>
          </cell>
          <cell r="C152" t="str">
            <v>H-0170</v>
          </cell>
          <cell r="D152" t="str">
            <v>University of Aberdeen </v>
          </cell>
          <cell r="E152">
            <v>49</v>
          </cell>
          <cell r="F152">
            <v>49</v>
          </cell>
          <cell r="G152">
            <v>2001</v>
          </cell>
        </row>
        <row r="153">
          <cell r="A153" t="str">
            <v>H-0171</v>
          </cell>
          <cell r="B153" t="str">
            <v>Heriot-Watt University</v>
          </cell>
          <cell r="C153" t="str">
            <v>H-0171</v>
          </cell>
          <cell r="D153" t="str">
            <v>Heriot-Watt University </v>
          </cell>
          <cell r="E153">
            <v>54</v>
          </cell>
          <cell r="F153" t="str">
            <v>equal 54</v>
          </cell>
          <cell r="G153">
            <v>2001</v>
          </cell>
        </row>
        <row r="154">
          <cell r="A154" t="str">
            <v>H-0172</v>
          </cell>
          <cell r="B154" t="str">
            <v>The University of Dundee</v>
          </cell>
          <cell r="C154" t="str">
            <v>H-0172</v>
          </cell>
          <cell r="D154" t="str">
            <v>University of Dundee </v>
          </cell>
          <cell r="E154">
            <v>33</v>
          </cell>
          <cell r="F154">
            <v>33</v>
          </cell>
          <cell r="G154">
            <v>2001</v>
          </cell>
        </row>
        <row r="155">
          <cell r="A155" t="str">
            <v>H-0173</v>
          </cell>
          <cell r="B155" t="str">
            <v>The University of St Andrews</v>
          </cell>
          <cell r="C155" t="str">
            <v>H-0173</v>
          </cell>
          <cell r="D155" t="str">
            <v>University of St Andrews </v>
          </cell>
          <cell r="E155">
            <v>19</v>
          </cell>
          <cell r="F155" t="str">
            <v>equal 19</v>
          </cell>
          <cell r="G155">
            <v>2001</v>
          </cell>
        </row>
        <row r="156">
          <cell r="A156" t="str">
            <v>H-0174</v>
          </cell>
          <cell r="B156" t="str">
            <v>The University of Stirling</v>
          </cell>
          <cell r="C156" t="str">
            <v>H-0174</v>
          </cell>
          <cell r="D156" t="str">
            <v>University of Stirling </v>
          </cell>
          <cell r="E156">
            <v>43</v>
          </cell>
          <cell r="F156">
            <v>43</v>
          </cell>
          <cell r="G156">
            <v>2001</v>
          </cell>
        </row>
        <row r="157">
          <cell r="A157" t="str">
            <v>H-0176</v>
          </cell>
          <cell r="B157" t="str">
            <v>The University of Wales, Lampeter</v>
          </cell>
          <cell r="C157" t="str">
            <v>H-0176</v>
          </cell>
          <cell r="D157" t="str">
            <v>University of Wales, Lampeter </v>
          </cell>
          <cell r="E157">
            <v>56</v>
          </cell>
          <cell r="F157" t="str">
            <v>equal 56</v>
          </cell>
          <cell r="G157">
            <v>2001</v>
          </cell>
        </row>
        <row r="158">
          <cell r="A158" t="str">
            <v>H-0177</v>
          </cell>
          <cell r="B158" t="str">
            <v>Aberystwyth University</v>
          </cell>
          <cell r="C158" t="str">
            <v>H-0177</v>
          </cell>
          <cell r="D158" t="str">
            <v>University of Wales, Aberystwyth </v>
          </cell>
          <cell r="E158">
            <v>60</v>
          </cell>
          <cell r="F158">
            <v>60</v>
          </cell>
          <cell r="G158">
            <v>2001</v>
          </cell>
        </row>
        <row r="159">
          <cell r="A159" t="str">
            <v>H-0178</v>
          </cell>
          <cell r="B159" t="str">
            <v>Bangor University</v>
          </cell>
          <cell r="C159" t="str">
            <v>H-0178</v>
          </cell>
          <cell r="D159" t="str">
            <v>University of Wales, Bangor </v>
          </cell>
          <cell r="E159">
            <v>50</v>
          </cell>
          <cell r="F159">
            <v>50</v>
          </cell>
          <cell r="G159">
            <v>2001</v>
          </cell>
        </row>
        <row r="160">
          <cell r="A160" t="str">
            <v>H-0179</v>
          </cell>
          <cell r="B160" t="str">
            <v>Cardiff University</v>
          </cell>
          <cell r="C160" t="str">
            <v>H-0179</v>
          </cell>
          <cell r="D160" t="str">
            <v>Cardiff University </v>
          </cell>
          <cell r="E160">
            <v>8</v>
          </cell>
          <cell r="F160">
            <v>8</v>
          </cell>
          <cell r="G160">
            <v>2001</v>
          </cell>
        </row>
        <row r="161">
          <cell r="A161" t="str">
            <v>H-0180</v>
          </cell>
          <cell r="B161" t="str">
            <v>Swansea University</v>
          </cell>
          <cell r="C161" t="str">
            <v>H-0180</v>
          </cell>
          <cell r="D161" t="str">
            <v>University of Wales, Swansea </v>
          </cell>
          <cell r="E161">
            <v>65</v>
          </cell>
          <cell r="F161">
            <v>65</v>
          </cell>
          <cell r="G161">
            <v>2001</v>
          </cell>
        </row>
        <row r="162">
          <cell r="A162" t="e">
            <v>#N/A</v>
          </cell>
          <cell r="B162" t="e">
            <v>#N/A</v>
          </cell>
          <cell r="C162" t="str">
            <v>H-0181</v>
          </cell>
          <cell r="D162" t="str">
            <v>University of Wales College of Medicine </v>
          </cell>
          <cell r="E162">
            <v>51</v>
          </cell>
          <cell r="F162">
            <v>51</v>
          </cell>
          <cell r="G162">
            <v>2001</v>
          </cell>
        </row>
        <row r="163">
          <cell r="A163" t="str">
            <v>H-0184</v>
          </cell>
          <cell r="B163" t="str">
            <v>The Queen's University of Belfast</v>
          </cell>
          <cell r="C163" t="str">
            <v>H-0184</v>
          </cell>
          <cell r="D163" t="str">
            <v>The Queen's University of Belfast </v>
          </cell>
          <cell r="E163">
            <v>45</v>
          </cell>
          <cell r="F163">
            <v>45</v>
          </cell>
          <cell r="G163">
            <v>2001</v>
          </cell>
        </row>
        <row r="164">
          <cell r="A164" t="str">
            <v>H-0185</v>
          </cell>
          <cell r="B164" t="str">
            <v>University of Ulster</v>
          </cell>
          <cell r="C164" t="str">
            <v>H-0185</v>
          </cell>
          <cell r="D164" t="str">
            <v>University of Ulster </v>
          </cell>
          <cell r="E164">
            <v>63</v>
          </cell>
          <cell r="F164" t="str">
            <v>equal 63</v>
          </cell>
          <cell r="G164">
            <v>2001</v>
          </cell>
        </row>
        <row r="165">
          <cell r="A165" t="str">
            <v>H-0186</v>
          </cell>
          <cell r="B165" t="str">
            <v>The University of Wales (central functions)</v>
          </cell>
          <cell r="C165" t="str">
            <v>H-0186</v>
          </cell>
          <cell r="D165" t="str">
            <v>University of Wales Centre for Adv. Welsh and Celtic Studies </v>
          </cell>
          <cell r="E165">
            <v>7</v>
          </cell>
          <cell r="F165" t="str">
            <v>equal 7</v>
          </cell>
          <cell r="G165">
            <v>2001</v>
          </cell>
        </row>
        <row r="166">
          <cell r="A166" t="e">
            <v>#N/A</v>
          </cell>
          <cell r="B166" t="e">
            <v>#N/A</v>
          </cell>
          <cell r="C166" t="str">
            <v>H-0187</v>
          </cell>
          <cell r="D166" t="str">
            <v>Westhill College </v>
          </cell>
          <cell r="E166">
            <v>113</v>
          </cell>
          <cell r="F166">
            <v>113</v>
          </cell>
          <cell r="G166">
            <v>2001</v>
          </cell>
        </row>
        <row r="167">
          <cell r="A167" t="str">
            <v>H-0188</v>
          </cell>
          <cell r="B167" t="str">
            <v>The Institute of Cancer Research</v>
          </cell>
          <cell r="C167" t="str">
            <v>H-0188</v>
          </cell>
          <cell r="D167" t="str">
            <v>Institute of Cancer Research </v>
          </cell>
          <cell r="E167">
            <v>5</v>
          </cell>
          <cell r="F167">
            <v>5</v>
          </cell>
          <cell r="G167">
            <v>2001</v>
          </cell>
        </row>
        <row r="168">
          <cell r="A168" t="str">
            <v>H-0189</v>
          </cell>
          <cell r="B168" t="str">
            <v>Writtle College</v>
          </cell>
          <cell r="C168" t="str">
            <v>H-0189</v>
          </cell>
          <cell r="D168" t="str">
            <v>Writtle College </v>
          </cell>
          <cell r="E168">
            <v>34</v>
          </cell>
          <cell r="F168" t="str">
            <v>equal 34</v>
          </cell>
          <cell r="G168">
            <v>2001</v>
          </cell>
        </row>
        <row r="169">
          <cell r="A169" t="str">
            <v>H-0190</v>
          </cell>
          <cell r="B169" t="str">
            <v>Norwich School of Art and Design</v>
          </cell>
          <cell r="C169" t="str">
            <v>H-0190</v>
          </cell>
          <cell r="D169" t="str">
            <v>Norwich School of Art &amp; Design </v>
          </cell>
          <cell r="E169">
            <v>28</v>
          </cell>
          <cell r="F169" t="str">
            <v>equal 28</v>
          </cell>
          <cell r="G169">
            <v>2001</v>
          </cell>
        </row>
        <row r="170">
          <cell r="A170" t="str">
            <v>H-0192</v>
          </cell>
          <cell r="B170" t="str">
            <v>Cumbria Institute of the Arts</v>
          </cell>
          <cell r="C170" t="str">
            <v>H-0192</v>
          </cell>
          <cell r="D170" t="str">
            <v>Cumbria College of Art &amp; Design </v>
          </cell>
          <cell r="E170">
            <v>28</v>
          </cell>
          <cell r="F170" t="str">
            <v>equal 28</v>
          </cell>
          <cell r="G170">
            <v>2001</v>
          </cell>
        </row>
        <row r="171">
          <cell r="A171" t="str">
            <v>H-0195</v>
          </cell>
          <cell r="B171" t="str">
            <v>Royal Agricultural College</v>
          </cell>
          <cell r="C171" t="str">
            <v>H-0195</v>
          </cell>
          <cell r="D171" t="str">
            <v>Royal Agricultural College </v>
          </cell>
          <cell r="E171">
            <v>24</v>
          </cell>
          <cell r="F171" t="str">
            <v>equal 24</v>
          </cell>
          <cell r="G171">
            <v>2001</v>
          </cell>
        </row>
        <row r="172">
          <cell r="A172" t="str">
            <v>H-0196</v>
          </cell>
          <cell r="B172" t="str">
            <v>UHI Millennium Institute</v>
          </cell>
          <cell r="C172" t="str">
            <v>H-0196</v>
          </cell>
          <cell r="D172" t="str">
            <v>The University of the Highlands and Islands Project </v>
          </cell>
          <cell r="E172">
            <v>76</v>
          </cell>
          <cell r="F172">
            <v>76</v>
          </cell>
          <cell r="G172">
            <v>2001</v>
          </cell>
        </row>
        <row r="173">
          <cell r="A173" t="e">
            <v>#N/A</v>
          </cell>
          <cell r="B173" t="e">
            <v>#N/A</v>
          </cell>
          <cell r="C173" t="str">
            <v>H-7002</v>
          </cell>
          <cell r="D173" t="str">
            <v>Armagh Observatory </v>
          </cell>
          <cell r="E173">
            <v>13</v>
          </cell>
          <cell r="F173" t="str">
            <v>equal 13</v>
          </cell>
          <cell r="G173">
            <v>2001</v>
          </cell>
        </row>
        <row r="174">
          <cell r="A174" t="e">
            <v>#N/A</v>
          </cell>
          <cell r="B174" t="e">
            <v>#N/A</v>
          </cell>
          <cell r="C174" t="str">
            <v>H-7003</v>
          </cell>
          <cell r="D174" t="str">
            <v>Institute of Zoology </v>
          </cell>
          <cell r="E174">
            <v>13</v>
          </cell>
          <cell r="F174" t="str">
            <v>equal 13</v>
          </cell>
          <cell r="G174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"/>
  <sheetViews>
    <sheetView tabSelected="1" zoomScalePageLayoutView="0" workbookViewId="0" topLeftCell="A1">
      <pane ySplit="5" topLeftCell="BM21" activePane="bottomLeft" state="frozen"/>
      <selection pane="topLeft" activeCell="A1" sqref="A1"/>
      <selection pane="bottomLeft" activeCell="R49" sqref="R49"/>
    </sheetView>
  </sheetViews>
  <sheetFormatPr defaultColWidth="9.140625" defaultRowHeight="15"/>
  <cols>
    <col min="1" max="1" width="9.140625" style="10" customWidth="1"/>
    <col min="2" max="2" width="9.28125" style="7" customWidth="1"/>
    <col min="3" max="3" width="49.00390625" style="0" customWidth="1"/>
    <col min="4" max="4" width="9.28125" style="0" customWidth="1"/>
    <col min="5" max="5" width="11.421875" style="6" customWidth="1"/>
    <col min="6" max="6" width="17.8515625" style="5" customWidth="1"/>
    <col min="7" max="11" width="9.28125" style="0" customWidth="1"/>
    <col min="12" max="12" width="9.28125" style="0" bestFit="1" customWidth="1"/>
    <col min="13" max="13" width="8.28125" style="0" customWidth="1"/>
    <col min="14" max="14" width="6.7109375" style="0" customWidth="1"/>
    <col min="15" max="15" width="13.00390625" style="20" customWidth="1"/>
    <col min="16" max="16" width="11.7109375" style="0" customWidth="1"/>
  </cols>
  <sheetData>
    <row r="1" spans="1:15" s="22" customFormat="1" ht="15.75">
      <c r="A1" s="61" t="s">
        <v>235</v>
      </c>
      <c r="B1" s="27"/>
      <c r="E1" s="28"/>
      <c r="F1" s="29"/>
      <c r="O1" s="20"/>
    </row>
    <row r="2" spans="1:15" s="22" customFormat="1" ht="15.75">
      <c r="A2" s="61" t="s">
        <v>236</v>
      </c>
      <c r="B2" s="62"/>
      <c r="C2" s="63"/>
      <c r="D2" s="64"/>
      <c r="E2" s="65"/>
      <c r="F2" s="29"/>
      <c r="O2" s="20"/>
    </row>
    <row r="4" spans="7:13" ht="15">
      <c r="G4" s="52" t="s">
        <v>227</v>
      </c>
      <c r="H4" s="53"/>
      <c r="I4" s="53"/>
      <c r="J4" s="54"/>
      <c r="K4" s="55"/>
      <c r="M4" t="s">
        <v>239</v>
      </c>
    </row>
    <row r="5" spans="1:17" ht="90">
      <c r="A5" s="69" t="s">
        <v>159</v>
      </c>
      <c r="B5" s="69" t="s">
        <v>224</v>
      </c>
      <c r="C5" s="70" t="s">
        <v>161</v>
      </c>
      <c r="D5" s="71" t="s">
        <v>162</v>
      </c>
      <c r="E5" s="71" t="s">
        <v>228</v>
      </c>
      <c r="F5" s="73" t="s">
        <v>238</v>
      </c>
      <c r="G5" s="70" t="s">
        <v>163</v>
      </c>
      <c r="H5" s="70" t="s">
        <v>164</v>
      </c>
      <c r="I5" s="70" t="s">
        <v>165</v>
      </c>
      <c r="J5" s="70" t="s">
        <v>166</v>
      </c>
      <c r="K5" s="70" t="s">
        <v>167</v>
      </c>
      <c r="L5" s="72" t="s">
        <v>223</v>
      </c>
      <c r="M5" s="66" t="s">
        <v>170</v>
      </c>
      <c r="N5" s="1" t="s">
        <v>160</v>
      </c>
      <c r="O5" s="2" t="s">
        <v>226</v>
      </c>
      <c r="P5" s="12" t="s">
        <v>225</v>
      </c>
      <c r="Q5" s="13"/>
    </row>
    <row r="6" spans="1:17" ht="15">
      <c r="A6" s="83">
        <v>1</v>
      </c>
      <c r="B6" s="83">
        <v>5</v>
      </c>
      <c r="C6" s="76" t="s">
        <v>0</v>
      </c>
      <c r="D6" s="76">
        <v>2</v>
      </c>
      <c r="E6" s="77">
        <v>96.51</v>
      </c>
      <c r="F6" s="78" t="s">
        <v>168</v>
      </c>
      <c r="G6" s="76">
        <v>37</v>
      </c>
      <c r="H6" s="81">
        <v>42</v>
      </c>
      <c r="I6" s="81">
        <v>22</v>
      </c>
      <c r="J6" s="81">
        <v>0</v>
      </c>
      <c r="K6" s="81">
        <v>0</v>
      </c>
      <c r="L6" s="82">
        <v>3.15</v>
      </c>
      <c r="M6" s="14">
        <v>1</v>
      </c>
      <c r="N6" s="8">
        <v>5</v>
      </c>
      <c r="O6" s="23">
        <f aca="true" t="shared" si="0" ref="O6:O12">N6-M6</f>
        <v>4</v>
      </c>
      <c r="P6" s="24">
        <f aca="true" t="shared" si="1" ref="P6:P37">E6*L6</f>
        <v>304.0065</v>
      </c>
      <c r="Q6" s="13"/>
    </row>
    <row r="7" spans="1:17" ht="15">
      <c r="A7" s="83">
        <v>2</v>
      </c>
      <c r="B7" s="83">
        <v>1</v>
      </c>
      <c r="C7" s="76" t="s">
        <v>1</v>
      </c>
      <c r="D7" s="76">
        <v>50</v>
      </c>
      <c r="E7" s="77">
        <v>2040.3899999999999</v>
      </c>
      <c r="F7" s="78" t="s">
        <v>168</v>
      </c>
      <c r="G7" s="81">
        <v>32</v>
      </c>
      <c r="H7" s="81">
        <v>39</v>
      </c>
      <c r="I7" s="81">
        <v>24</v>
      </c>
      <c r="J7" s="81">
        <v>4</v>
      </c>
      <c r="K7" s="81">
        <v>1</v>
      </c>
      <c r="L7" s="82">
        <v>2.98</v>
      </c>
      <c r="M7" s="14">
        <v>2</v>
      </c>
      <c r="N7" s="8">
        <v>1</v>
      </c>
      <c r="O7" s="23">
        <f t="shared" si="0"/>
        <v>-1</v>
      </c>
      <c r="P7" s="24">
        <f t="shared" si="1"/>
        <v>6080.3622</v>
      </c>
      <c r="Q7" s="13"/>
    </row>
    <row r="8" spans="1:17" ht="15">
      <c r="A8" s="83">
        <v>3</v>
      </c>
      <c r="B8" s="83" t="s">
        <v>171</v>
      </c>
      <c r="C8" s="76" t="s">
        <v>2</v>
      </c>
      <c r="D8" s="76">
        <v>3</v>
      </c>
      <c r="E8" s="77">
        <v>209.82000000000002</v>
      </c>
      <c r="F8" s="78">
        <v>100</v>
      </c>
      <c r="G8" s="81">
        <v>32</v>
      </c>
      <c r="H8" s="81">
        <v>39</v>
      </c>
      <c r="I8" s="81">
        <v>25</v>
      </c>
      <c r="J8" s="81">
        <v>5</v>
      </c>
      <c r="K8" s="81">
        <v>0</v>
      </c>
      <c r="L8" s="82">
        <v>2.97</v>
      </c>
      <c r="M8" s="14">
        <v>3</v>
      </c>
      <c r="N8" s="8">
        <v>12</v>
      </c>
      <c r="O8" s="23">
        <f t="shared" si="0"/>
        <v>9</v>
      </c>
      <c r="P8" s="24">
        <f t="shared" si="1"/>
        <v>623.1654000000001</v>
      </c>
      <c r="Q8" s="13"/>
    </row>
    <row r="9" spans="1:17" ht="15">
      <c r="A9" s="83" t="s">
        <v>202</v>
      </c>
      <c r="B9" s="83">
        <v>4</v>
      </c>
      <c r="C9" s="76" t="s">
        <v>4</v>
      </c>
      <c r="D9" s="76">
        <v>14</v>
      </c>
      <c r="E9" s="77">
        <v>490.36</v>
      </c>
      <c r="F9" s="78" t="s">
        <v>168</v>
      </c>
      <c r="G9" s="81">
        <v>35</v>
      </c>
      <c r="H9" s="81">
        <v>34</v>
      </c>
      <c r="I9" s="81">
        <v>25</v>
      </c>
      <c r="J9" s="81">
        <v>6</v>
      </c>
      <c r="K9" s="81">
        <v>1</v>
      </c>
      <c r="L9" s="82">
        <v>2.96</v>
      </c>
      <c r="M9" s="14" t="str">
        <f>"4"</f>
        <v>4</v>
      </c>
      <c r="N9" s="8">
        <v>4</v>
      </c>
      <c r="O9" s="23">
        <f t="shared" si="0"/>
        <v>0</v>
      </c>
      <c r="P9" s="24">
        <f t="shared" si="1"/>
        <v>1451.4656</v>
      </c>
      <c r="Q9" s="13"/>
    </row>
    <row r="10" spans="1:17" ht="15">
      <c r="A10" s="83" t="s">
        <v>202</v>
      </c>
      <c r="B10" s="83">
        <v>3</v>
      </c>
      <c r="C10" s="76" t="s">
        <v>3</v>
      </c>
      <c r="D10" s="76">
        <v>50</v>
      </c>
      <c r="E10" s="77">
        <v>2245.829999999999</v>
      </c>
      <c r="F10" s="78" t="s">
        <v>168</v>
      </c>
      <c r="G10" s="81">
        <v>32</v>
      </c>
      <c r="H10" s="81">
        <v>39</v>
      </c>
      <c r="I10" s="81">
        <v>24</v>
      </c>
      <c r="J10" s="81">
        <v>5</v>
      </c>
      <c r="K10" s="81">
        <v>1</v>
      </c>
      <c r="L10" s="82">
        <v>2.96</v>
      </c>
      <c r="M10" s="14" t="str">
        <f>"4"</f>
        <v>4</v>
      </c>
      <c r="N10" s="8">
        <v>3</v>
      </c>
      <c r="O10" s="23">
        <f t="shared" si="0"/>
        <v>-1</v>
      </c>
      <c r="P10" s="24">
        <f t="shared" si="1"/>
        <v>6647.656799999997</v>
      </c>
      <c r="Q10" s="13"/>
    </row>
    <row r="11" spans="1:17" ht="15">
      <c r="A11" s="83">
        <v>6</v>
      </c>
      <c r="B11" s="83">
        <v>2</v>
      </c>
      <c r="C11" s="76" t="s">
        <v>5</v>
      </c>
      <c r="D11" s="76">
        <v>22</v>
      </c>
      <c r="E11" s="77">
        <v>1224.5699999999997</v>
      </c>
      <c r="F11" s="78">
        <v>89</v>
      </c>
      <c r="G11" s="81">
        <v>26</v>
      </c>
      <c r="H11" s="81">
        <v>47</v>
      </c>
      <c r="I11" s="81">
        <v>23</v>
      </c>
      <c r="J11" s="81">
        <v>4</v>
      </c>
      <c r="K11" s="81">
        <v>0</v>
      </c>
      <c r="L11" s="82">
        <v>2.94</v>
      </c>
      <c r="M11" s="14">
        <v>6</v>
      </c>
      <c r="N11" s="8">
        <v>2</v>
      </c>
      <c r="O11" s="23">
        <f t="shared" si="0"/>
        <v>-4</v>
      </c>
      <c r="P11" s="24">
        <f t="shared" si="1"/>
        <v>3600.235799999999</v>
      </c>
      <c r="Q11" s="13"/>
    </row>
    <row r="12" spans="1:17" ht="15">
      <c r="A12" s="83">
        <v>7</v>
      </c>
      <c r="B12" s="83">
        <v>7</v>
      </c>
      <c r="C12" s="76" t="s">
        <v>6</v>
      </c>
      <c r="D12" s="76">
        <v>49</v>
      </c>
      <c r="E12" s="77">
        <v>1792.68</v>
      </c>
      <c r="F12" s="78" t="s">
        <v>168</v>
      </c>
      <c r="G12" s="81">
        <v>27</v>
      </c>
      <c r="H12" s="81">
        <v>39</v>
      </c>
      <c r="I12" s="81">
        <v>27</v>
      </c>
      <c r="J12" s="81">
        <v>6</v>
      </c>
      <c r="K12" s="81">
        <v>1</v>
      </c>
      <c r="L12" s="82">
        <v>2.84</v>
      </c>
      <c r="M12" s="14">
        <v>7</v>
      </c>
      <c r="N12" s="8">
        <v>7</v>
      </c>
      <c r="O12" s="23">
        <f t="shared" si="0"/>
        <v>0</v>
      </c>
      <c r="P12" s="24">
        <f t="shared" si="1"/>
        <v>5091.2112</v>
      </c>
      <c r="Q12" s="13"/>
    </row>
    <row r="13" spans="1:17" ht="15">
      <c r="A13" s="83">
        <v>8</v>
      </c>
      <c r="B13" s="83" t="s">
        <v>169</v>
      </c>
      <c r="C13" s="76" t="s">
        <v>7</v>
      </c>
      <c r="D13" s="76">
        <v>53</v>
      </c>
      <c r="E13" s="77">
        <v>1824.3399999999997</v>
      </c>
      <c r="F13" s="78">
        <v>93</v>
      </c>
      <c r="G13" s="81">
        <v>23</v>
      </c>
      <c r="H13" s="81">
        <v>42</v>
      </c>
      <c r="I13" s="81">
        <v>29</v>
      </c>
      <c r="J13" s="81">
        <v>6</v>
      </c>
      <c r="K13" s="81">
        <v>0</v>
      </c>
      <c r="L13" s="82">
        <v>2.82</v>
      </c>
      <c r="M13" s="14">
        <v>8</v>
      </c>
      <c r="N13" s="8" t="s">
        <v>169</v>
      </c>
      <c r="O13" s="23" t="s">
        <v>169</v>
      </c>
      <c r="P13" s="24">
        <f t="shared" si="1"/>
        <v>5144.638799999999</v>
      </c>
      <c r="Q13" s="13"/>
    </row>
    <row r="14" spans="1:17" ht="15">
      <c r="A14" s="83">
        <v>9</v>
      </c>
      <c r="B14" s="83">
        <v>6</v>
      </c>
      <c r="C14" s="76" t="s">
        <v>8</v>
      </c>
      <c r="D14" s="76">
        <v>29</v>
      </c>
      <c r="E14" s="77">
        <v>966.3499999999999</v>
      </c>
      <c r="F14" s="78" t="s">
        <v>168</v>
      </c>
      <c r="G14" s="81">
        <v>21</v>
      </c>
      <c r="H14" s="81">
        <v>44</v>
      </c>
      <c r="I14" s="81">
        <v>29</v>
      </c>
      <c r="J14" s="81">
        <v>6</v>
      </c>
      <c r="K14" s="81">
        <v>0</v>
      </c>
      <c r="L14" s="82">
        <v>2.8</v>
      </c>
      <c r="M14" s="14">
        <v>9</v>
      </c>
      <c r="N14" s="8">
        <v>6</v>
      </c>
      <c r="O14" s="23">
        <f aca="true" t="shared" si="2" ref="O14:O45">N14-M14</f>
        <v>-3</v>
      </c>
      <c r="P14" s="24">
        <f t="shared" si="1"/>
        <v>2705.7799999999997</v>
      </c>
      <c r="Q14" s="13"/>
    </row>
    <row r="15" spans="1:17" ht="15">
      <c r="A15" s="83">
        <v>10</v>
      </c>
      <c r="B15" s="83">
        <v>18</v>
      </c>
      <c r="C15" s="76" t="s">
        <v>9</v>
      </c>
      <c r="D15" s="76">
        <v>25</v>
      </c>
      <c r="E15" s="77">
        <v>653.87</v>
      </c>
      <c r="F15" s="78">
        <v>94</v>
      </c>
      <c r="G15" s="81">
        <v>23</v>
      </c>
      <c r="H15" s="81">
        <v>39</v>
      </c>
      <c r="I15" s="81">
        <v>31</v>
      </c>
      <c r="J15" s="81">
        <v>6</v>
      </c>
      <c r="K15" s="81">
        <v>0</v>
      </c>
      <c r="L15" s="82">
        <v>2.78</v>
      </c>
      <c r="M15" s="14">
        <v>10</v>
      </c>
      <c r="N15" s="8">
        <v>18</v>
      </c>
      <c r="O15" s="23">
        <f t="shared" si="2"/>
        <v>8</v>
      </c>
      <c r="P15" s="24">
        <f t="shared" si="1"/>
        <v>1817.7586</v>
      </c>
      <c r="Q15" s="13"/>
    </row>
    <row r="16" spans="1:17" ht="15">
      <c r="A16" s="83">
        <v>11</v>
      </c>
      <c r="B16" s="83">
        <v>10</v>
      </c>
      <c r="C16" s="76" t="s">
        <v>10</v>
      </c>
      <c r="D16" s="76">
        <v>14</v>
      </c>
      <c r="E16" s="77">
        <v>322.02000000000004</v>
      </c>
      <c r="F16" s="78">
        <v>86</v>
      </c>
      <c r="G16" s="81">
        <v>22</v>
      </c>
      <c r="H16" s="81">
        <v>41</v>
      </c>
      <c r="I16" s="81">
        <v>30</v>
      </c>
      <c r="J16" s="81">
        <v>7</v>
      </c>
      <c r="K16" s="81">
        <v>0</v>
      </c>
      <c r="L16" s="82">
        <v>2.77</v>
      </c>
      <c r="M16" s="14">
        <v>11</v>
      </c>
      <c r="N16" s="8">
        <v>10</v>
      </c>
      <c r="O16" s="23">
        <f t="shared" si="2"/>
        <v>-1</v>
      </c>
      <c r="P16" s="24">
        <f t="shared" si="1"/>
        <v>891.9954000000001</v>
      </c>
      <c r="Q16" s="13"/>
    </row>
    <row r="17" spans="1:17" ht="15">
      <c r="A17" s="83">
        <v>12</v>
      </c>
      <c r="B17" s="83" t="s">
        <v>172</v>
      </c>
      <c r="C17" s="76" t="s">
        <v>11</v>
      </c>
      <c r="D17" s="76">
        <v>39</v>
      </c>
      <c r="E17" s="77">
        <v>1639.81</v>
      </c>
      <c r="F17" s="78" t="s">
        <v>168</v>
      </c>
      <c r="G17" s="81">
        <v>22</v>
      </c>
      <c r="H17" s="81">
        <v>40</v>
      </c>
      <c r="I17" s="81">
        <v>28</v>
      </c>
      <c r="J17" s="81">
        <v>8</v>
      </c>
      <c r="K17" s="81">
        <v>2</v>
      </c>
      <c r="L17" s="82">
        <v>2.75</v>
      </c>
      <c r="M17" s="14">
        <v>12</v>
      </c>
      <c r="N17" s="8">
        <v>16</v>
      </c>
      <c r="O17" s="23">
        <f t="shared" si="2"/>
        <v>4</v>
      </c>
      <c r="P17" s="24">
        <f t="shared" si="1"/>
        <v>4509.4775</v>
      </c>
      <c r="Q17" s="13"/>
    </row>
    <row r="18" spans="1:17" ht="15">
      <c r="A18" s="83">
        <v>13</v>
      </c>
      <c r="B18" s="83">
        <v>48</v>
      </c>
      <c r="C18" s="76" t="s">
        <v>12</v>
      </c>
      <c r="D18" s="76">
        <v>29</v>
      </c>
      <c r="E18" s="77">
        <v>686.82</v>
      </c>
      <c r="F18" s="78">
        <v>83</v>
      </c>
      <c r="G18" s="81">
        <v>19</v>
      </c>
      <c r="H18" s="81">
        <v>44</v>
      </c>
      <c r="I18" s="81">
        <v>29</v>
      </c>
      <c r="J18" s="81">
        <v>8</v>
      </c>
      <c r="K18" s="81">
        <v>0</v>
      </c>
      <c r="L18" s="82">
        <v>2.73</v>
      </c>
      <c r="M18" s="14">
        <v>13</v>
      </c>
      <c r="N18" s="8">
        <v>48</v>
      </c>
      <c r="O18" s="23">
        <f t="shared" si="2"/>
        <v>35</v>
      </c>
      <c r="P18" s="24">
        <f t="shared" si="1"/>
        <v>1875.0186</v>
      </c>
      <c r="Q18" s="13"/>
    </row>
    <row r="19" spans="1:17" ht="15">
      <c r="A19" s="83" t="s">
        <v>194</v>
      </c>
      <c r="B19" s="83">
        <v>26</v>
      </c>
      <c r="C19" s="76" t="s">
        <v>17</v>
      </c>
      <c r="D19" s="76">
        <v>46</v>
      </c>
      <c r="E19" s="77">
        <v>1269.66</v>
      </c>
      <c r="F19" s="78">
        <v>97</v>
      </c>
      <c r="G19" s="81">
        <v>18</v>
      </c>
      <c r="H19" s="81">
        <v>43</v>
      </c>
      <c r="I19" s="81">
        <v>33</v>
      </c>
      <c r="J19" s="81">
        <v>6</v>
      </c>
      <c r="K19" s="81">
        <v>0</v>
      </c>
      <c r="L19" s="82">
        <v>2.72</v>
      </c>
      <c r="M19" s="14" t="str">
        <f aca="true" t="shared" si="3" ref="M19:M24">"14"</f>
        <v>14</v>
      </c>
      <c r="N19" s="8">
        <v>26</v>
      </c>
      <c r="O19" s="23">
        <f t="shared" si="2"/>
        <v>12</v>
      </c>
      <c r="P19" s="24">
        <f t="shared" si="1"/>
        <v>3453.4752000000003</v>
      </c>
      <c r="Q19" s="13"/>
    </row>
    <row r="20" spans="1:17" ht="15">
      <c r="A20" s="83" t="s">
        <v>194</v>
      </c>
      <c r="B20" s="83" t="s">
        <v>173</v>
      </c>
      <c r="C20" s="76" t="s">
        <v>13</v>
      </c>
      <c r="D20" s="76">
        <v>26</v>
      </c>
      <c r="E20" s="77">
        <v>491.1</v>
      </c>
      <c r="F20" s="78" t="s">
        <v>168</v>
      </c>
      <c r="G20" s="81">
        <v>19</v>
      </c>
      <c r="H20" s="81">
        <v>40</v>
      </c>
      <c r="I20" s="81">
        <v>34</v>
      </c>
      <c r="J20" s="81">
        <v>6</v>
      </c>
      <c r="K20" s="81">
        <v>0</v>
      </c>
      <c r="L20" s="82">
        <v>2.72</v>
      </c>
      <c r="M20" s="14" t="str">
        <f t="shared" si="3"/>
        <v>14</v>
      </c>
      <c r="N20" s="8">
        <v>19</v>
      </c>
      <c r="O20" s="23">
        <f t="shared" si="2"/>
        <v>5</v>
      </c>
      <c r="P20" s="24">
        <f t="shared" si="1"/>
        <v>1335.7920000000001</v>
      </c>
      <c r="Q20" s="13"/>
    </row>
    <row r="21" spans="1:17" ht="15">
      <c r="A21" s="83" t="s">
        <v>194</v>
      </c>
      <c r="B21" s="83" t="s">
        <v>172</v>
      </c>
      <c r="C21" s="76" t="s">
        <v>14</v>
      </c>
      <c r="D21" s="76">
        <v>48</v>
      </c>
      <c r="E21" s="77">
        <v>1198.7</v>
      </c>
      <c r="F21" s="78" t="s">
        <v>168</v>
      </c>
      <c r="G21" s="81">
        <v>18</v>
      </c>
      <c r="H21" s="81">
        <v>43</v>
      </c>
      <c r="I21" s="81">
        <v>31</v>
      </c>
      <c r="J21" s="81">
        <v>7</v>
      </c>
      <c r="K21" s="81">
        <v>0</v>
      </c>
      <c r="L21" s="82">
        <v>2.72</v>
      </c>
      <c r="M21" s="14" t="str">
        <f t="shared" si="3"/>
        <v>14</v>
      </c>
      <c r="N21" s="8">
        <v>16</v>
      </c>
      <c r="O21" s="23">
        <f t="shared" si="2"/>
        <v>2</v>
      </c>
      <c r="P21" s="24">
        <f t="shared" si="1"/>
        <v>3260.4640000000004</v>
      </c>
      <c r="Q21" s="13"/>
    </row>
    <row r="22" spans="1:17" ht="15">
      <c r="A22" s="83" t="s">
        <v>194</v>
      </c>
      <c r="B22" s="83">
        <v>15</v>
      </c>
      <c r="C22" s="76" t="s">
        <v>18</v>
      </c>
      <c r="D22" s="76">
        <v>49</v>
      </c>
      <c r="E22" s="77">
        <v>1204.5600000000004</v>
      </c>
      <c r="F22" s="78">
        <v>96</v>
      </c>
      <c r="G22" s="81">
        <v>19</v>
      </c>
      <c r="H22" s="81">
        <v>42</v>
      </c>
      <c r="I22" s="81">
        <v>32</v>
      </c>
      <c r="J22" s="81">
        <v>7</v>
      </c>
      <c r="K22" s="81">
        <v>0</v>
      </c>
      <c r="L22" s="82">
        <v>2.72</v>
      </c>
      <c r="M22" s="14" t="str">
        <f t="shared" si="3"/>
        <v>14</v>
      </c>
      <c r="N22" s="8">
        <v>15</v>
      </c>
      <c r="O22" s="23">
        <f t="shared" si="2"/>
        <v>1</v>
      </c>
      <c r="P22" s="24">
        <f t="shared" si="1"/>
        <v>3276.403200000001</v>
      </c>
      <c r="Q22" s="13"/>
    </row>
    <row r="23" spans="1:17" ht="15">
      <c r="A23" s="83" t="s">
        <v>194</v>
      </c>
      <c r="B23" s="83" t="s">
        <v>171</v>
      </c>
      <c r="C23" s="76" t="s">
        <v>15</v>
      </c>
      <c r="D23" s="76">
        <v>30</v>
      </c>
      <c r="E23" s="77">
        <v>759.3</v>
      </c>
      <c r="F23" s="78">
        <v>99</v>
      </c>
      <c r="G23" s="81">
        <v>20</v>
      </c>
      <c r="H23" s="81">
        <v>41</v>
      </c>
      <c r="I23" s="81">
        <v>31</v>
      </c>
      <c r="J23" s="81">
        <v>8</v>
      </c>
      <c r="K23" s="81">
        <v>1</v>
      </c>
      <c r="L23" s="82">
        <v>2.72</v>
      </c>
      <c r="M23" s="14" t="str">
        <f t="shared" si="3"/>
        <v>14</v>
      </c>
      <c r="N23" s="8">
        <v>12</v>
      </c>
      <c r="O23" s="23">
        <f t="shared" si="2"/>
        <v>-2</v>
      </c>
      <c r="P23" s="24">
        <f t="shared" si="1"/>
        <v>2065.296</v>
      </c>
      <c r="Q23" s="13"/>
    </row>
    <row r="24" spans="1:17" ht="15">
      <c r="A24" s="83" t="s">
        <v>194</v>
      </c>
      <c r="B24" s="83">
        <v>11</v>
      </c>
      <c r="C24" s="76" t="s">
        <v>16</v>
      </c>
      <c r="D24" s="76">
        <v>33</v>
      </c>
      <c r="E24" s="77">
        <v>1097.96</v>
      </c>
      <c r="F24" s="78">
        <v>87</v>
      </c>
      <c r="G24" s="81">
        <v>18</v>
      </c>
      <c r="H24" s="81">
        <v>43</v>
      </c>
      <c r="I24" s="81">
        <v>32</v>
      </c>
      <c r="J24" s="81">
        <v>7</v>
      </c>
      <c r="K24" s="81">
        <v>0</v>
      </c>
      <c r="L24" s="82">
        <v>2.72</v>
      </c>
      <c r="M24" s="14" t="str">
        <f t="shared" si="3"/>
        <v>14</v>
      </c>
      <c r="N24" s="8">
        <v>11</v>
      </c>
      <c r="O24" s="23">
        <f t="shared" si="2"/>
        <v>-3</v>
      </c>
      <c r="P24" s="24">
        <f t="shared" si="1"/>
        <v>2986.4512000000004</v>
      </c>
      <c r="Q24" s="13"/>
    </row>
    <row r="25" spans="1:17" ht="15">
      <c r="A25" s="83" t="s">
        <v>196</v>
      </c>
      <c r="B25" s="83" t="s">
        <v>173</v>
      </c>
      <c r="C25" s="76" t="s">
        <v>19</v>
      </c>
      <c r="D25" s="76">
        <v>18</v>
      </c>
      <c r="E25" s="77">
        <v>469.72999999999996</v>
      </c>
      <c r="F25" s="78">
        <v>85</v>
      </c>
      <c r="G25" s="81">
        <v>19</v>
      </c>
      <c r="H25" s="81">
        <v>41</v>
      </c>
      <c r="I25" s="81">
        <v>33</v>
      </c>
      <c r="J25" s="81">
        <v>7</v>
      </c>
      <c r="K25" s="81">
        <v>0</v>
      </c>
      <c r="L25" s="82">
        <v>2.71</v>
      </c>
      <c r="M25" s="14">
        <v>20</v>
      </c>
      <c r="N25" s="8">
        <v>19</v>
      </c>
      <c r="O25" s="23">
        <f t="shared" si="2"/>
        <v>-1</v>
      </c>
      <c r="P25" s="24">
        <f t="shared" si="1"/>
        <v>1272.9682999999998</v>
      </c>
      <c r="Q25" s="13"/>
    </row>
    <row r="26" spans="1:17" ht="15">
      <c r="A26" s="83" t="s">
        <v>196</v>
      </c>
      <c r="B26" s="83">
        <v>14</v>
      </c>
      <c r="C26" s="76" t="s">
        <v>20</v>
      </c>
      <c r="D26" s="76">
        <v>22</v>
      </c>
      <c r="E26" s="77">
        <v>611.3900000000001</v>
      </c>
      <c r="F26" s="78" t="s">
        <v>168</v>
      </c>
      <c r="G26" s="81">
        <v>19</v>
      </c>
      <c r="H26" s="81">
        <v>42</v>
      </c>
      <c r="I26" s="81">
        <v>31</v>
      </c>
      <c r="J26" s="81">
        <v>8</v>
      </c>
      <c r="K26" s="81">
        <v>0</v>
      </c>
      <c r="L26" s="82">
        <v>2.71</v>
      </c>
      <c r="M26" s="14">
        <v>20</v>
      </c>
      <c r="N26" s="8">
        <v>14</v>
      </c>
      <c r="O26" s="23">
        <f t="shared" si="2"/>
        <v>-6</v>
      </c>
      <c r="P26" s="24">
        <f t="shared" si="1"/>
        <v>1656.8669000000002</v>
      </c>
      <c r="Q26" s="13"/>
    </row>
    <row r="27" spans="1:17" ht="15">
      <c r="A27" s="83" t="s">
        <v>197</v>
      </c>
      <c r="B27" s="83" t="s">
        <v>174</v>
      </c>
      <c r="C27" s="76" t="s">
        <v>21</v>
      </c>
      <c r="D27" s="76">
        <v>37</v>
      </c>
      <c r="E27" s="77">
        <v>1172.03</v>
      </c>
      <c r="F27" s="78">
        <v>79</v>
      </c>
      <c r="G27" s="81">
        <v>19</v>
      </c>
      <c r="H27" s="81">
        <v>41</v>
      </c>
      <c r="I27" s="81">
        <v>32</v>
      </c>
      <c r="J27" s="81">
        <v>8</v>
      </c>
      <c r="K27" s="81">
        <v>1</v>
      </c>
      <c r="L27" s="82">
        <v>2.69</v>
      </c>
      <c r="M27" s="14">
        <v>22</v>
      </c>
      <c r="N27" s="8">
        <v>23</v>
      </c>
      <c r="O27" s="23">
        <f t="shared" si="2"/>
        <v>1</v>
      </c>
      <c r="P27" s="24">
        <f t="shared" si="1"/>
        <v>3152.7607</v>
      </c>
      <c r="Q27" s="13"/>
    </row>
    <row r="28" spans="1:17" ht="15">
      <c r="A28" s="83" t="s">
        <v>197</v>
      </c>
      <c r="B28" s="83">
        <v>8</v>
      </c>
      <c r="C28" s="76" t="s">
        <v>22</v>
      </c>
      <c r="D28" s="76">
        <v>34</v>
      </c>
      <c r="E28" s="77">
        <v>1030.2</v>
      </c>
      <c r="F28" s="78">
        <v>67</v>
      </c>
      <c r="G28" s="81">
        <v>19</v>
      </c>
      <c r="H28" s="81">
        <v>40</v>
      </c>
      <c r="I28" s="81">
        <v>32</v>
      </c>
      <c r="J28" s="81">
        <v>9</v>
      </c>
      <c r="K28" s="81">
        <v>0</v>
      </c>
      <c r="L28" s="82">
        <v>2.69</v>
      </c>
      <c r="M28" s="14">
        <v>22</v>
      </c>
      <c r="N28" s="8">
        <v>8</v>
      </c>
      <c r="O28" s="23">
        <f t="shared" si="2"/>
        <v>-14</v>
      </c>
      <c r="P28" s="24">
        <f t="shared" si="1"/>
        <v>2771.2380000000003</v>
      </c>
      <c r="Q28" s="13"/>
    </row>
    <row r="29" spans="1:17" ht="15">
      <c r="A29" s="83" t="s">
        <v>193</v>
      </c>
      <c r="B29" s="83">
        <v>37</v>
      </c>
      <c r="C29" s="76" t="s">
        <v>23</v>
      </c>
      <c r="D29" s="76">
        <v>47</v>
      </c>
      <c r="E29" s="77">
        <v>1388.47</v>
      </c>
      <c r="F29" s="78">
        <v>97</v>
      </c>
      <c r="G29" s="81">
        <v>18</v>
      </c>
      <c r="H29" s="81">
        <v>40</v>
      </c>
      <c r="I29" s="81">
        <v>34</v>
      </c>
      <c r="J29" s="81">
        <v>7</v>
      </c>
      <c r="K29" s="81">
        <v>1</v>
      </c>
      <c r="L29" s="82">
        <v>2.67</v>
      </c>
      <c r="M29" s="14" t="str">
        <f>"24"</f>
        <v>24</v>
      </c>
      <c r="N29" s="8">
        <v>37</v>
      </c>
      <c r="O29" s="23">
        <f t="shared" si="2"/>
        <v>13</v>
      </c>
      <c r="P29" s="24">
        <f t="shared" si="1"/>
        <v>3707.2149</v>
      </c>
      <c r="Q29" s="13"/>
    </row>
    <row r="30" spans="1:17" ht="15">
      <c r="A30" s="83" t="s">
        <v>193</v>
      </c>
      <c r="B30" s="83">
        <v>21</v>
      </c>
      <c r="C30" s="76" t="s">
        <v>24</v>
      </c>
      <c r="D30" s="76">
        <v>21</v>
      </c>
      <c r="E30" s="77">
        <v>436.16999999999996</v>
      </c>
      <c r="F30" s="78">
        <v>100</v>
      </c>
      <c r="G30" s="81">
        <v>19</v>
      </c>
      <c r="H30" s="81">
        <v>41</v>
      </c>
      <c r="I30" s="81">
        <v>30</v>
      </c>
      <c r="J30" s="81">
        <v>9</v>
      </c>
      <c r="K30" s="81">
        <v>1</v>
      </c>
      <c r="L30" s="82">
        <v>2.67</v>
      </c>
      <c r="M30" s="14" t="str">
        <f>"24"</f>
        <v>24</v>
      </c>
      <c r="N30" s="8">
        <v>21</v>
      </c>
      <c r="O30" s="23">
        <f t="shared" si="2"/>
        <v>-3</v>
      </c>
      <c r="P30" s="24">
        <f t="shared" si="1"/>
        <v>1164.5738999999999</v>
      </c>
      <c r="Q30" s="13"/>
    </row>
    <row r="31" spans="1:17" ht="15">
      <c r="A31" s="83">
        <v>26</v>
      </c>
      <c r="B31" s="83" t="s">
        <v>174</v>
      </c>
      <c r="C31" s="76" t="s">
        <v>25</v>
      </c>
      <c r="D31" s="76">
        <v>49</v>
      </c>
      <c r="E31" s="77">
        <v>1174.5800000000002</v>
      </c>
      <c r="F31" s="78">
        <v>87</v>
      </c>
      <c r="G31" s="81">
        <v>16</v>
      </c>
      <c r="H31" s="81">
        <v>43</v>
      </c>
      <c r="I31" s="81">
        <v>32</v>
      </c>
      <c r="J31" s="81">
        <v>8</v>
      </c>
      <c r="K31" s="81">
        <v>1</v>
      </c>
      <c r="L31" s="82">
        <v>2.64</v>
      </c>
      <c r="M31" s="14">
        <v>26</v>
      </c>
      <c r="N31" s="8">
        <v>23</v>
      </c>
      <c r="O31" s="23">
        <f t="shared" si="2"/>
        <v>-3</v>
      </c>
      <c r="P31" s="24">
        <f t="shared" si="1"/>
        <v>3100.8912000000005</v>
      </c>
      <c r="Q31" s="13"/>
    </row>
    <row r="32" spans="1:17" ht="15">
      <c r="A32" s="83">
        <v>27</v>
      </c>
      <c r="B32" s="83">
        <v>32</v>
      </c>
      <c r="C32" s="76" t="s">
        <v>26</v>
      </c>
      <c r="D32" s="76">
        <v>38</v>
      </c>
      <c r="E32" s="77">
        <v>932.3699999999999</v>
      </c>
      <c r="F32" s="78">
        <v>80</v>
      </c>
      <c r="G32" s="81">
        <v>14</v>
      </c>
      <c r="H32" s="81">
        <v>44</v>
      </c>
      <c r="I32" s="81">
        <v>34</v>
      </c>
      <c r="J32" s="81">
        <v>8</v>
      </c>
      <c r="K32" s="81">
        <v>0</v>
      </c>
      <c r="L32" s="82">
        <v>2.63</v>
      </c>
      <c r="M32" s="14">
        <v>27</v>
      </c>
      <c r="N32" s="8">
        <v>32</v>
      </c>
      <c r="O32" s="23">
        <f t="shared" si="2"/>
        <v>5</v>
      </c>
      <c r="P32" s="24">
        <f t="shared" si="1"/>
        <v>2452.1330999999996</v>
      </c>
      <c r="Q32" s="13"/>
    </row>
    <row r="33" spans="1:17" ht="15">
      <c r="A33" s="83" t="s">
        <v>189</v>
      </c>
      <c r="B33" s="83" t="s">
        <v>175</v>
      </c>
      <c r="C33" s="76" t="s">
        <v>27</v>
      </c>
      <c r="D33" s="76">
        <v>21</v>
      </c>
      <c r="E33" s="77">
        <v>662.8199999999999</v>
      </c>
      <c r="F33" s="78">
        <v>88</v>
      </c>
      <c r="G33" s="81">
        <v>17</v>
      </c>
      <c r="H33" s="81">
        <v>39</v>
      </c>
      <c r="I33" s="81">
        <v>33</v>
      </c>
      <c r="J33" s="81">
        <v>10</v>
      </c>
      <c r="K33" s="81">
        <v>1</v>
      </c>
      <c r="L33" s="82">
        <v>2.62</v>
      </c>
      <c r="M33" s="14">
        <v>28</v>
      </c>
      <c r="N33" s="8">
        <v>39</v>
      </c>
      <c r="O33" s="23">
        <f t="shared" si="2"/>
        <v>11</v>
      </c>
      <c r="P33" s="24">
        <f t="shared" si="1"/>
        <v>1736.5883999999999</v>
      </c>
      <c r="Q33" s="13"/>
    </row>
    <row r="34" spans="1:17" ht="15">
      <c r="A34" s="83" t="s">
        <v>189</v>
      </c>
      <c r="B34" s="83">
        <v>36</v>
      </c>
      <c r="C34" s="76" t="s">
        <v>28</v>
      </c>
      <c r="D34" s="76">
        <v>31</v>
      </c>
      <c r="E34" s="77">
        <v>635.8999999999999</v>
      </c>
      <c r="F34" s="78" t="s">
        <v>168</v>
      </c>
      <c r="G34" s="81">
        <v>17</v>
      </c>
      <c r="H34" s="81">
        <v>39</v>
      </c>
      <c r="I34" s="81">
        <v>34</v>
      </c>
      <c r="J34" s="81">
        <v>10</v>
      </c>
      <c r="K34" s="81">
        <v>0</v>
      </c>
      <c r="L34" s="82">
        <v>2.62</v>
      </c>
      <c r="M34" s="14">
        <v>28</v>
      </c>
      <c r="N34" s="8">
        <v>36</v>
      </c>
      <c r="O34" s="23">
        <f t="shared" si="2"/>
        <v>8</v>
      </c>
      <c r="P34" s="24">
        <f t="shared" si="1"/>
        <v>1666.0579999999998</v>
      </c>
      <c r="Q34" s="13"/>
    </row>
    <row r="35" spans="1:17" ht="15">
      <c r="A35" s="83">
        <v>30</v>
      </c>
      <c r="B35" s="83">
        <v>31</v>
      </c>
      <c r="C35" s="76" t="s">
        <v>29</v>
      </c>
      <c r="D35" s="76">
        <v>27</v>
      </c>
      <c r="E35" s="77">
        <v>536.9000000000001</v>
      </c>
      <c r="F35" s="78" t="s">
        <v>168</v>
      </c>
      <c r="G35" s="81">
        <v>16</v>
      </c>
      <c r="H35" s="81">
        <v>40</v>
      </c>
      <c r="I35" s="81">
        <v>35</v>
      </c>
      <c r="J35" s="81">
        <v>8</v>
      </c>
      <c r="K35" s="81">
        <v>1</v>
      </c>
      <c r="L35" s="82">
        <v>2.61</v>
      </c>
      <c r="M35" s="14">
        <v>30</v>
      </c>
      <c r="N35" s="8">
        <v>31</v>
      </c>
      <c r="O35" s="23">
        <f t="shared" si="2"/>
        <v>1</v>
      </c>
      <c r="P35" s="24">
        <f t="shared" si="1"/>
        <v>1401.3090000000002</v>
      </c>
      <c r="Q35" s="13"/>
    </row>
    <row r="36" spans="1:17" ht="15">
      <c r="A36" s="83" t="s">
        <v>203</v>
      </c>
      <c r="B36" s="83">
        <v>46</v>
      </c>
      <c r="C36" s="76" t="s">
        <v>30</v>
      </c>
      <c r="D36" s="76">
        <v>26</v>
      </c>
      <c r="E36" s="77">
        <v>429.76</v>
      </c>
      <c r="F36" s="78">
        <v>74</v>
      </c>
      <c r="G36" s="81">
        <v>18</v>
      </c>
      <c r="H36" s="81">
        <v>36</v>
      </c>
      <c r="I36" s="81">
        <v>33</v>
      </c>
      <c r="J36" s="81">
        <v>12</v>
      </c>
      <c r="K36" s="81">
        <v>0</v>
      </c>
      <c r="L36" s="82">
        <v>2.6</v>
      </c>
      <c r="M36" s="14" t="str">
        <f>"31"</f>
        <v>31</v>
      </c>
      <c r="N36" s="8">
        <v>46</v>
      </c>
      <c r="O36" s="23">
        <f t="shared" si="2"/>
        <v>15</v>
      </c>
      <c r="P36" s="24">
        <f t="shared" si="1"/>
        <v>1117.376</v>
      </c>
      <c r="Q36" s="13"/>
    </row>
    <row r="37" spans="1:17" ht="15">
      <c r="A37" s="83" t="s">
        <v>203</v>
      </c>
      <c r="B37" s="83">
        <v>30</v>
      </c>
      <c r="C37" s="76" t="s">
        <v>31</v>
      </c>
      <c r="D37" s="76">
        <v>12</v>
      </c>
      <c r="E37" s="77">
        <v>239.85</v>
      </c>
      <c r="F37" s="78">
        <v>65</v>
      </c>
      <c r="G37" s="81">
        <v>20</v>
      </c>
      <c r="H37" s="81">
        <v>35</v>
      </c>
      <c r="I37" s="81">
        <v>32</v>
      </c>
      <c r="J37" s="81">
        <v>12</v>
      </c>
      <c r="K37" s="81">
        <v>1</v>
      </c>
      <c r="L37" s="82">
        <v>2.6</v>
      </c>
      <c r="M37" s="14" t="str">
        <f>"31"</f>
        <v>31</v>
      </c>
      <c r="N37" s="8">
        <v>30</v>
      </c>
      <c r="O37" s="23">
        <f t="shared" si="2"/>
        <v>-1</v>
      </c>
      <c r="P37" s="24">
        <f t="shared" si="1"/>
        <v>623.61</v>
      </c>
      <c r="Q37" s="13"/>
    </row>
    <row r="38" spans="1:17" ht="15">
      <c r="A38" s="83" t="s">
        <v>204</v>
      </c>
      <c r="B38" s="83">
        <v>29</v>
      </c>
      <c r="C38" s="76" t="s">
        <v>33</v>
      </c>
      <c r="D38" s="76">
        <v>49</v>
      </c>
      <c r="E38" s="77">
        <v>1160.6699999999998</v>
      </c>
      <c r="F38" s="78">
        <v>85</v>
      </c>
      <c r="G38" s="81">
        <v>15</v>
      </c>
      <c r="H38" s="81">
        <v>41</v>
      </c>
      <c r="I38" s="81">
        <v>32</v>
      </c>
      <c r="J38" s="81">
        <v>11</v>
      </c>
      <c r="K38" s="81">
        <v>1</v>
      </c>
      <c r="L38" s="82">
        <v>2.59</v>
      </c>
      <c r="M38" s="14" t="str">
        <f>"33"</f>
        <v>33</v>
      </c>
      <c r="N38" s="8">
        <v>29</v>
      </c>
      <c r="O38" s="23">
        <f t="shared" si="2"/>
        <v>-4</v>
      </c>
      <c r="P38" s="24">
        <f aca="true" t="shared" si="4" ref="P38:P69">E38*L38</f>
        <v>3006.1352999999995</v>
      </c>
      <c r="Q38" s="13"/>
    </row>
    <row r="39" spans="1:17" ht="15">
      <c r="A39" s="83" t="s">
        <v>204</v>
      </c>
      <c r="B39" s="83">
        <v>27</v>
      </c>
      <c r="C39" s="76" t="s">
        <v>32</v>
      </c>
      <c r="D39" s="76">
        <v>17</v>
      </c>
      <c r="E39" s="77">
        <v>327.05</v>
      </c>
      <c r="F39" s="78">
        <v>81</v>
      </c>
      <c r="G39" s="81">
        <v>19</v>
      </c>
      <c r="H39" s="81">
        <v>37</v>
      </c>
      <c r="I39" s="81">
        <v>30</v>
      </c>
      <c r="J39" s="81">
        <v>12</v>
      </c>
      <c r="K39" s="81">
        <v>2</v>
      </c>
      <c r="L39" s="82">
        <v>2.59</v>
      </c>
      <c r="M39" s="14" t="str">
        <f>"33"</f>
        <v>33</v>
      </c>
      <c r="N39" s="8">
        <v>27</v>
      </c>
      <c r="O39" s="23">
        <f t="shared" si="2"/>
        <v>-6</v>
      </c>
      <c r="P39" s="24">
        <f t="shared" si="4"/>
        <v>847.0595</v>
      </c>
      <c r="Q39" s="13"/>
    </row>
    <row r="40" spans="1:17" ht="15">
      <c r="A40" s="83" t="s">
        <v>205</v>
      </c>
      <c r="B40" s="83">
        <v>42</v>
      </c>
      <c r="C40" s="76" t="s">
        <v>35</v>
      </c>
      <c r="D40" s="76">
        <v>16</v>
      </c>
      <c r="E40" s="77">
        <v>288.9</v>
      </c>
      <c r="F40" s="78">
        <v>85</v>
      </c>
      <c r="G40" s="81">
        <v>22</v>
      </c>
      <c r="H40" s="81">
        <v>32</v>
      </c>
      <c r="I40" s="81">
        <v>31</v>
      </c>
      <c r="J40" s="81">
        <v>12</v>
      </c>
      <c r="K40" s="81">
        <v>3</v>
      </c>
      <c r="L40" s="82">
        <v>2.58</v>
      </c>
      <c r="M40" s="14" t="str">
        <f>"35"</f>
        <v>35</v>
      </c>
      <c r="N40" s="8">
        <v>42</v>
      </c>
      <c r="O40" s="23">
        <f t="shared" si="2"/>
        <v>7</v>
      </c>
      <c r="P40" s="24">
        <f t="shared" si="4"/>
        <v>745.362</v>
      </c>
      <c r="Q40" s="13"/>
    </row>
    <row r="41" spans="1:17" ht="15">
      <c r="A41" s="83" t="s">
        <v>205</v>
      </c>
      <c r="B41" s="83">
        <v>35</v>
      </c>
      <c r="C41" s="76" t="s">
        <v>34</v>
      </c>
      <c r="D41" s="76">
        <v>26</v>
      </c>
      <c r="E41" s="77">
        <v>505.82000000000005</v>
      </c>
      <c r="F41" s="78">
        <v>83</v>
      </c>
      <c r="G41" s="81">
        <v>16</v>
      </c>
      <c r="H41" s="81">
        <v>39</v>
      </c>
      <c r="I41" s="81">
        <v>35</v>
      </c>
      <c r="J41" s="81">
        <v>10</v>
      </c>
      <c r="K41" s="81">
        <v>1</v>
      </c>
      <c r="L41" s="82">
        <v>2.58</v>
      </c>
      <c r="M41" s="14" t="str">
        <f>"35"</f>
        <v>35</v>
      </c>
      <c r="N41" s="8">
        <v>35</v>
      </c>
      <c r="O41" s="23">
        <f t="shared" si="2"/>
        <v>0</v>
      </c>
      <c r="P41" s="24">
        <f t="shared" si="4"/>
        <v>1305.0156000000002</v>
      </c>
      <c r="Q41" s="13"/>
    </row>
    <row r="42" spans="1:17" ht="15">
      <c r="A42" s="83" t="s">
        <v>205</v>
      </c>
      <c r="B42" s="83">
        <v>25</v>
      </c>
      <c r="C42" s="76" t="s">
        <v>36</v>
      </c>
      <c r="D42" s="76">
        <v>14</v>
      </c>
      <c r="E42" s="77">
        <v>425.45</v>
      </c>
      <c r="F42" s="78">
        <v>73</v>
      </c>
      <c r="G42" s="81">
        <v>16</v>
      </c>
      <c r="H42" s="81">
        <v>39</v>
      </c>
      <c r="I42" s="81">
        <v>34</v>
      </c>
      <c r="J42" s="81">
        <v>11</v>
      </c>
      <c r="K42" s="81">
        <v>1</v>
      </c>
      <c r="L42" s="82">
        <v>2.58</v>
      </c>
      <c r="M42" s="14" t="str">
        <f>"35"</f>
        <v>35</v>
      </c>
      <c r="N42" s="8">
        <v>25</v>
      </c>
      <c r="O42" s="23">
        <f t="shared" si="2"/>
        <v>-10</v>
      </c>
      <c r="P42" s="24">
        <f t="shared" si="4"/>
        <v>1097.661</v>
      </c>
      <c r="Q42" s="13"/>
    </row>
    <row r="43" spans="1:17" ht="15">
      <c r="A43" s="83">
        <v>38</v>
      </c>
      <c r="B43" s="83">
        <v>49</v>
      </c>
      <c r="C43" s="76" t="s">
        <v>37</v>
      </c>
      <c r="D43" s="76">
        <v>33</v>
      </c>
      <c r="E43" s="77">
        <v>584.51</v>
      </c>
      <c r="F43" s="78">
        <v>86</v>
      </c>
      <c r="G43" s="81">
        <v>14</v>
      </c>
      <c r="H43" s="81">
        <v>40</v>
      </c>
      <c r="I43" s="81">
        <v>35</v>
      </c>
      <c r="J43" s="81">
        <v>10</v>
      </c>
      <c r="K43" s="81">
        <v>1</v>
      </c>
      <c r="L43" s="82">
        <v>2.57</v>
      </c>
      <c r="M43" s="14">
        <v>38</v>
      </c>
      <c r="N43" s="8">
        <v>49</v>
      </c>
      <c r="O43" s="23">
        <f t="shared" si="2"/>
        <v>11</v>
      </c>
      <c r="P43" s="24">
        <f t="shared" si="4"/>
        <v>1502.1906999999999</v>
      </c>
      <c r="Q43" s="13"/>
    </row>
    <row r="44" spans="1:17" ht="15">
      <c r="A44" s="83">
        <v>39</v>
      </c>
      <c r="B44" s="83">
        <v>45</v>
      </c>
      <c r="C44" s="76" t="s">
        <v>38</v>
      </c>
      <c r="D44" s="76">
        <v>38</v>
      </c>
      <c r="E44" s="77">
        <v>770.2700000000001</v>
      </c>
      <c r="F44" s="78">
        <v>73</v>
      </c>
      <c r="G44" s="81">
        <v>15</v>
      </c>
      <c r="H44" s="81">
        <v>38</v>
      </c>
      <c r="I44" s="81">
        <v>37</v>
      </c>
      <c r="J44" s="81">
        <v>11</v>
      </c>
      <c r="K44" s="81">
        <v>0</v>
      </c>
      <c r="L44" s="82">
        <v>2.56</v>
      </c>
      <c r="M44" s="14">
        <v>39</v>
      </c>
      <c r="N44" s="8">
        <v>45</v>
      </c>
      <c r="O44" s="23">
        <f t="shared" si="2"/>
        <v>6</v>
      </c>
      <c r="P44" s="24">
        <f t="shared" si="4"/>
        <v>1971.8912000000003</v>
      </c>
      <c r="Q44" s="13"/>
    </row>
    <row r="45" spans="1:17" ht="15">
      <c r="A45" s="83" t="s">
        <v>198</v>
      </c>
      <c r="B45" s="83">
        <v>41</v>
      </c>
      <c r="C45" s="76" t="s">
        <v>39</v>
      </c>
      <c r="D45" s="76">
        <v>39</v>
      </c>
      <c r="E45" s="77">
        <v>958.4600000000004</v>
      </c>
      <c r="F45" s="78">
        <v>88</v>
      </c>
      <c r="G45" s="81">
        <v>13</v>
      </c>
      <c r="H45" s="81">
        <v>39</v>
      </c>
      <c r="I45" s="81">
        <v>36</v>
      </c>
      <c r="J45" s="81">
        <v>10</v>
      </c>
      <c r="K45" s="81">
        <v>1</v>
      </c>
      <c r="L45" s="82">
        <v>2.54</v>
      </c>
      <c r="M45" s="14">
        <v>40</v>
      </c>
      <c r="N45" s="8">
        <v>41</v>
      </c>
      <c r="O45" s="23">
        <f t="shared" si="2"/>
        <v>1</v>
      </c>
      <c r="P45" s="24">
        <f t="shared" si="4"/>
        <v>2434.488400000001</v>
      </c>
      <c r="Q45" s="13"/>
    </row>
    <row r="46" spans="1:17" ht="15">
      <c r="A46" s="83" t="s">
        <v>198</v>
      </c>
      <c r="B46" s="83">
        <v>33</v>
      </c>
      <c r="C46" s="76" t="s">
        <v>40</v>
      </c>
      <c r="D46" s="76">
        <v>22</v>
      </c>
      <c r="E46" s="77">
        <v>504.7199999999999</v>
      </c>
      <c r="F46" s="78">
        <v>76</v>
      </c>
      <c r="G46" s="81">
        <v>13</v>
      </c>
      <c r="H46" s="81">
        <v>41</v>
      </c>
      <c r="I46" s="81">
        <v>34</v>
      </c>
      <c r="J46" s="81">
        <v>12</v>
      </c>
      <c r="K46" s="81">
        <v>1</v>
      </c>
      <c r="L46" s="82">
        <v>2.54</v>
      </c>
      <c r="M46" s="14">
        <v>40</v>
      </c>
      <c r="N46" s="8">
        <v>33</v>
      </c>
      <c r="O46" s="23">
        <f aca="true" t="shared" si="5" ref="O46:O77">N46-M46</f>
        <v>-7</v>
      </c>
      <c r="P46" s="24">
        <f t="shared" si="4"/>
        <v>1281.9887999999999</v>
      </c>
      <c r="Q46" s="13"/>
    </row>
    <row r="47" spans="1:17" ht="15">
      <c r="A47" s="83">
        <v>42</v>
      </c>
      <c r="B47" s="83">
        <v>38</v>
      </c>
      <c r="C47" s="76" t="s">
        <v>41</v>
      </c>
      <c r="D47" s="76">
        <v>32</v>
      </c>
      <c r="E47" s="77">
        <v>625.4500000000002</v>
      </c>
      <c r="F47" s="78">
        <v>97</v>
      </c>
      <c r="G47" s="81">
        <v>14</v>
      </c>
      <c r="H47" s="81">
        <v>37</v>
      </c>
      <c r="I47" s="81">
        <v>37</v>
      </c>
      <c r="J47" s="81">
        <v>11</v>
      </c>
      <c r="K47" s="81">
        <v>0</v>
      </c>
      <c r="L47" s="82">
        <v>2.53</v>
      </c>
      <c r="M47" s="14">
        <v>42</v>
      </c>
      <c r="N47" s="8">
        <v>38</v>
      </c>
      <c r="O47" s="23">
        <f t="shared" si="5"/>
        <v>-4</v>
      </c>
      <c r="P47" s="24">
        <f t="shared" si="4"/>
        <v>1582.3885000000002</v>
      </c>
      <c r="Q47" s="13"/>
    </row>
    <row r="48" spans="1:17" ht="15">
      <c r="A48" s="83">
        <v>43</v>
      </c>
      <c r="B48" s="83">
        <v>66</v>
      </c>
      <c r="C48" s="76" t="s">
        <v>42</v>
      </c>
      <c r="D48" s="76">
        <v>21</v>
      </c>
      <c r="E48" s="77">
        <v>438.57000000000005</v>
      </c>
      <c r="F48" s="78">
        <v>44</v>
      </c>
      <c r="G48" s="81">
        <v>14</v>
      </c>
      <c r="H48" s="81">
        <v>37</v>
      </c>
      <c r="I48" s="81">
        <v>36</v>
      </c>
      <c r="J48" s="81">
        <v>12</v>
      </c>
      <c r="K48" s="81">
        <v>0</v>
      </c>
      <c r="L48" s="82">
        <v>2.52</v>
      </c>
      <c r="M48" s="14">
        <v>43</v>
      </c>
      <c r="N48" s="8">
        <v>66</v>
      </c>
      <c r="O48" s="23">
        <f t="shared" si="5"/>
        <v>23</v>
      </c>
      <c r="P48" s="24">
        <f t="shared" si="4"/>
        <v>1105.1964</v>
      </c>
      <c r="Q48" s="13"/>
    </row>
    <row r="49" spans="1:17" ht="15">
      <c r="A49" s="83">
        <v>44</v>
      </c>
      <c r="B49" s="83" t="s">
        <v>169</v>
      </c>
      <c r="C49" s="76" t="s">
        <v>43</v>
      </c>
      <c r="D49" s="76">
        <v>2</v>
      </c>
      <c r="E49" s="77">
        <v>237.89</v>
      </c>
      <c r="F49" s="78">
        <v>29</v>
      </c>
      <c r="G49" s="81">
        <v>24</v>
      </c>
      <c r="H49" s="81">
        <v>26</v>
      </c>
      <c r="I49" s="81">
        <v>29</v>
      </c>
      <c r="J49" s="81">
        <v>16</v>
      </c>
      <c r="K49" s="81">
        <v>5</v>
      </c>
      <c r="L49" s="82">
        <v>2.49</v>
      </c>
      <c r="M49" s="14">
        <v>44</v>
      </c>
      <c r="N49" s="8" t="s">
        <v>169</v>
      </c>
      <c r="O49" s="23" t="s">
        <v>169</v>
      </c>
      <c r="P49" s="24">
        <f t="shared" si="4"/>
        <v>592.3461</v>
      </c>
      <c r="Q49" s="13"/>
    </row>
    <row r="50" spans="1:17" ht="15">
      <c r="A50" s="83" t="s">
        <v>206</v>
      </c>
      <c r="B50" s="83" t="s">
        <v>178</v>
      </c>
      <c r="C50" s="76" t="s">
        <v>46</v>
      </c>
      <c r="D50" s="76">
        <v>25</v>
      </c>
      <c r="E50" s="77">
        <v>481.15</v>
      </c>
      <c r="F50" s="78">
        <v>44</v>
      </c>
      <c r="G50" s="81">
        <v>14</v>
      </c>
      <c r="H50" s="81">
        <v>35</v>
      </c>
      <c r="I50" s="81">
        <v>37</v>
      </c>
      <c r="J50" s="81">
        <v>13</v>
      </c>
      <c r="K50" s="81">
        <v>1</v>
      </c>
      <c r="L50" s="82">
        <v>2.48</v>
      </c>
      <c r="M50" s="14" t="str">
        <f>"45"</f>
        <v>45</v>
      </c>
      <c r="N50" s="8">
        <v>63</v>
      </c>
      <c r="O50" s="23">
        <f t="shared" si="5"/>
        <v>18</v>
      </c>
      <c r="P50" s="24">
        <f t="shared" si="4"/>
        <v>1193.252</v>
      </c>
      <c r="Q50" s="13"/>
    </row>
    <row r="51" spans="1:17" ht="15">
      <c r="A51" s="83" t="s">
        <v>206</v>
      </c>
      <c r="B51" s="83">
        <v>60</v>
      </c>
      <c r="C51" s="76" t="s">
        <v>45</v>
      </c>
      <c r="D51" s="76">
        <v>16</v>
      </c>
      <c r="E51" s="77">
        <v>300.84</v>
      </c>
      <c r="F51" s="78">
        <v>94</v>
      </c>
      <c r="G51" s="81">
        <v>16</v>
      </c>
      <c r="H51" s="81">
        <v>32</v>
      </c>
      <c r="I51" s="81">
        <v>37</v>
      </c>
      <c r="J51" s="81">
        <v>15</v>
      </c>
      <c r="K51" s="81">
        <v>0</v>
      </c>
      <c r="L51" s="82">
        <v>2.48</v>
      </c>
      <c r="M51" s="14" t="str">
        <f>"45"</f>
        <v>45</v>
      </c>
      <c r="N51" s="8">
        <v>60</v>
      </c>
      <c r="O51" s="23">
        <f t="shared" si="5"/>
        <v>15</v>
      </c>
      <c r="P51" s="24">
        <f t="shared" si="4"/>
        <v>746.0831999999999</v>
      </c>
      <c r="Q51" s="13"/>
    </row>
    <row r="52" spans="1:17" ht="15">
      <c r="A52" s="83" t="s">
        <v>206</v>
      </c>
      <c r="B52" s="83">
        <v>59</v>
      </c>
      <c r="C52" s="76" t="s">
        <v>47</v>
      </c>
      <c r="D52" s="76">
        <v>16</v>
      </c>
      <c r="E52" s="77">
        <v>353.80000000000007</v>
      </c>
      <c r="F52" s="78">
        <v>49</v>
      </c>
      <c r="G52" s="81">
        <v>15</v>
      </c>
      <c r="H52" s="81">
        <v>36</v>
      </c>
      <c r="I52" s="81">
        <v>34</v>
      </c>
      <c r="J52" s="81">
        <v>12</v>
      </c>
      <c r="K52" s="81">
        <v>3</v>
      </c>
      <c r="L52" s="82">
        <v>2.48</v>
      </c>
      <c r="M52" s="14" t="str">
        <f>"45"</f>
        <v>45</v>
      </c>
      <c r="N52" s="8">
        <v>59</v>
      </c>
      <c r="O52" s="23">
        <f t="shared" si="5"/>
        <v>14</v>
      </c>
      <c r="P52" s="24">
        <f t="shared" si="4"/>
        <v>877.4240000000002</v>
      </c>
      <c r="Q52" s="13"/>
    </row>
    <row r="53" spans="1:17" ht="15">
      <c r="A53" s="83" t="s">
        <v>206</v>
      </c>
      <c r="B53" s="83" t="s">
        <v>177</v>
      </c>
      <c r="C53" s="76" t="s">
        <v>44</v>
      </c>
      <c r="D53" s="76">
        <v>19</v>
      </c>
      <c r="E53" s="77">
        <v>349.03999999999996</v>
      </c>
      <c r="F53" s="78">
        <v>87</v>
      </c>
      <c r="G53" s="81">
        <v>12</v>
      </c>
      <c r="H53" s="81">
        <v>39</v>
      </c>
      <c r="I53" s="81">
        <v>37</v>
      </c>
      <c r="J53" s="81">
        <v>12</v>
      </c>
      <c r="K53" s="81">
        <v>1</v>
      </c>
      <c r="L53" s="82">
        <v>2.48</v>
      </c>
      <c r="M53" s="14" t="str">
        <f>"45"</f>
        <v>45</v>
      </c>
      <c r="N53" s="8">
        <v>54</v>
      </c>
      <c r="O53" s="23">
        <f t="shared" si="5"/>
        <v>9</v>
      </c>
      <c r="P53" s="24">
        <f t="shared" si="4"/>
        <v>865.6191999999999</v>
      </c>
      <c r="Q53" s="13"/>
    </row>
    <row r="54" spans="1:17" ht="15">
      <c r="A54" s="83">
        <v>49</v>
      </c>
      <c r="B54" s="83" t="s">
        <v>178</v>
      </c>
      <c r="C54" s="76" t="s">
        <v>48</v>
      </c>
      <c r="D54" s="76">
        <v>5</v>
      </c>
      <c r="E54" s="77">
        <v>235.67000000000002</v>
      </c>
      <c r="F54" s="78">
        <v>67</v>
      </c>
      <c r="G54" s="81">
        <v>14</v>
      </c>
      <c r="H54" s="81">
        <v>35</v>
      </c>
      <c r="I54" s="81">
        <v>35</v>
      </c>
      <c r="J54" s="81">
        <v>15</v>
      </c>
      <c r="K54" s="81">
        <v>1</v>
      </c>
      <c r="L54" s="82">
        <v>2.47</v>
      </c>
      <c r="M54" s="14">
        <v>49</v>
      </c>
      <c r="N54" s="8">
        <v>63</v>
      </c>
      <c r="O54" s="23">
        <f t="shared" si="5"/>
        <v>14</v>
      </c>
      <c r="P54" s="24">
        <f t="shared" si="4"/>
        <v>582.1049</v>
      </c>
      <c r="Q54" s="13"/>
    </row>
    <row r="55" spans="1:17" ht="15">
      <c r="A55" s="83">
        <v>50</v>
      </c>
      <c r="B55" s="83">
        <v>44</v>
      </c>
      <c r="C55" s="76" t="s">
        <v>49</v>
      </c>
      <c r="D55" s="76">
        <v>26</v>
      </c>
      <c r="E55" s="77">
        <v>588.14</v>
      </c>
      <c r="F55" s="78">
        <v>72</v>
      </c>
      <c r="G55" s="81">
        <v>12</v>
      </c>
      <c r="H55" s="81">
        <v>36</v>
      </c>
      <c r="I55" s="81">
        <v>37</v>
      </c>
      <c r="J55" s="81">
        <v>14</v>
      </c>
      <c r="K55" s="81">
        <v>1</v>
      </c>
      <c r="L55" s="82">
        <v>2.45</v>
      </c>
      <c r="M55" s="14">
        <v>50</v>
      </c>
      <c r="N55" s="8">
        <v>44</v>
      </c>
      <c r="O55" s="23">
        <f t="shared" si="5"/>
        <v>-6</v>
      </c>
      <c r="P55" s="24">
        <f t="shared" si="4"/>
        <v>1440.943</v>
      </c>
      <c r="Q55" s="13"/>
    </row>
    <row r="56" spans="1:17" ht="15">
      <c r="A56" s="83">
        <v>51</v>
      </c>
      <c r="B56" s="83">
        <v>47</v>
      </c>
      <c r="C56" s="76" t="s">
        <v>50</v>
      </c>
      <c r="D56" s="76">
        <v>32</v>
      </c>
      <c r="E56" s="77">
        <v>712.9599999999998</v>
      </c>
      <c r="F56" s="78">
        <v>93</v>
      </c>
      <c r="G56" s="81">
        <v>11</v>
      </c>
      <c r="H56" s="81">
        <v>35</v>
      </c>
      <c r="I56" s="81">
        <v>40</v>
      </c>
      <c r="J56" s="81">
        <v>12</v>
      </c>
      <c r="K56" s="81">
        <v>1</v>
      </c>
      <c r="L56" s="82">
        <v>2.45</v>
      </c>
      <c r="M56" s="14">
        <v>51</v>
      </c>
      <c r="N56" s="8">
        <v>47</v>
      </c>
      <c r="O56" s="23">
        <f t="shared" si="5"/>
        <v>-4</v>
      </c>
      <c r="P56" s="24">
        <f t="shared" si="4"/>
        <v>1746.7519999999997</v>
      </c>
      <c r="Q56" s="13"/>
    </row>
    <row r="57" spans="1:17" ht="15">
      <c r="A57" s="83" t="s">
        <v>199</v>
      </c>
      <c r="B57" s="83">
        <v>65</v>
      </c>
      <c r="C57" s="76" t="s">
        <v>51</v>
      </c>
      <c r="D57" s="76">
        <v>31</v>
      </c>
      <c r="E57" s="77">
        <v>511.81</v>
      </c>
      <c r="F57" s="78">
        <v>88</v>
      </c>
      <c r="G57" s="81">
        <v>11</v>
      </c>
      <c r="H57" s="81">
        <v>36</v>
      </c>
      <c r="I57" s="81">
        <v>38</v>
      </c>
      <c r="J57" s="81">
        <v>13</v>
      </c>
      <c r="K57" s="81">
        <v>1</v>
      </c>
      <c r="L57" s="82">
        <v>2.43</v>
      </c>
      <c r="M57" s="14" t="str">
        <f>"52"</f>
        <v>52</v>
      </c>
      <c r="N57" s="8">
        <v>65</v>
      </c>
      <c r="O57" s="23">
        <f t="shared" si="5"/>
        <v>13</v>
      </c>
      <c r="P57" s="24">
        <f t="shared" si="4"/>
        <v>1243.6983</v>
      </c>
      <c r="Q57" s="13"/>
    </row>
    <row r="58" spans="1:17" ht="15">
      <c r="A58" s="83" t="s">
        <v>199</v>
      </c>
      <c r="B58" s="83">
        <v>50</v>
      </c>
      <c r="C58" s="76" t="s">
        <v>53</v>
      </c>
      <c r="D58" s="76">
        <v>19</v>
      </c>
      <c r="E58" s="77">
        <v>283.79</v>
      </c>
      <c r="F58" s="78">
        <v>79</v>
      </c>
      <c r="G58" s="81">
        <v>12</v>
      </c>
      <c r="H58" s="81">
        <v>36</v>
      </c>
      <c r="I58" s="81">
        <v>38</v>
      </c>
      <c r="J58" s="81">
        <v>14</v>
      </c>
      <c r="K58" s="81">
        <v>1</v>
      </c>
      <c r="L58" s="82">
        <v>2.43</v>
      </c>
      <c r="M58" s="14">
        <v>52</v>
      </c>
      <c r="N58" s="8">
        <v>50</v>
      </c>
      <c r="O58" s="23">
        <f t="shared" si="5"/>
        <v>-2</v>
      </c>
      <c r="P58" s="24">
        <f t="shared" si="4"/>
        <v>689.6097000000001</v>
      </c>
      <c r="Q58" s="13"/>
    </row>
    <row r="59" spans="1:17" ht="15">
      <c r="A59" s="83" t="s">
        <v>199</v>
      </c>
      <c r="B59" s="83">
        <v>34</v>
      </c>
      <c r="C59" s="76" t="s">
        <v>52</v>
      </c>
      <c r="D59" s="76">
        <v>4</v>
      </c>
      <c r="E59" s="77">
        <v>237.04999999999998</v>
      </c>
      <c r="F59" s="78">
        <v>88</v>
      </c>
      <c r="G59" s="81">
        <v>12</v>
      </c>
      <c r="H59" s="81">
        <v>33</v>
      </c>
      <c r="I59" s="81">
        <v>40</v>
      </c>
      <c r="J59" s="81">
        <v>13</v>
      </c>
      <c r="K59" s="81">
        <v>1</v>
      </c>
      <c r="L59" s="82">
        <v>2.43</v>
      </c>
      <c r="M59" s="14">
        <v>52</v>
      </c>
      <c r="N59" s="8">
        <v>34</v>
      </c>
      <c r="O59" s="23">
        <f t="shared" si="5"/>
        <v>-18</v>
      </c>
      <c r="P59" s="24">
        <f t="shared" si="4"/>
        <v>576.0315</v>
      </c>
      <c r="Q59" s="13"/>
    </row>
    <row r="60" spans="1:17" ht="15">
      <c r="A60" s="83">
        <v>55</v>
      </c>
      <c r="B60" s="83" t="s">
        <v>179</v>
      </c>
      <c r="C60" s="76" t="s">
        <v>54</v>
      </c>
      <c r="D60" s="76">
        <v>5</v>
      </c>
      <c r="E60" s="77">
        <v>27.5</v>
      </c>
      <c r="F60" s="78">
        <v>13</v>
      </c>
      <c r="G60" s="81">
        <v>7</v>
      </c>
      <c r="H60" s="81">
        <v>48</v>
      </c>
      <c r="I60" s="81">
        <v>28</v>
      </c>
      <c r="J60" s="81">
        <v>14</v>
      </c>
      <c r="K60" s="81">
        <v>3</v>
      </c>
      <c r="L60" s="82">
        <v>2.42</v>
      </c>
      <c r="M60" s="14">
        <v>55</v>
      </c>
      <c r="N60" s="8">
        <v>61</v>
      </c>
      <c r="O60" s="23">
        <f t="shared" si="5"/>
        <v>6</v>
      </c>
      <c r="P60" s="24">
        <f t="shared" si="4"/>
        <v>66.55</v>
      </c>
      <c r="Q60" s="13"/>
    </row>
    <row r="61" spans="1:17" ht="15">
      <c r="A61" s="83" t="s">
        <v>180</v>
      </c>
      <c r="B61" s="83" t="s">
        <v>180</v>
      </c>
      <c r="C61" s="76" t="s">
        <v>56</v>
      </c>
      <c r="D61" s="76">
        <v>14</v>
      </c>
      <c r="E61" s="77">
        <v>285.15</v>
      </c>
      <c r="F61" s="78">
        <v>60</v>
      </c>
      <c r="G61" s="81">
        <v>11</v>
      </c>
      <c r="H61" s="81">
        <v>35</v>
      </c>
      <c r="I61" s="81">
        <v>38</v>
      </c>
      <c r="J61" s="81">
        <v>14</v>
      </c>
      <c r="K61" s="81">
        <v>1</v>
      </c>
      <c r="L61" s="82">
        <v>2.41</v>
      </c>
      <c r="M61" s="14" t="str">
        <f>"56"</f>
        <v>56</v>
      </c>
      <c r="N61" s="8">
        <v>56</v>
      </c>
      <c r="O61" s="23">
        <f t="shared" si="5"/>
        <v>0</v>
      </c>
      <c r="P61" s="24">
        <f t="shared" si="4"/>
        <v>687.2115</v>
      </c>
      <c r="Q61" s="13"/>
    </row>
    <row r="62" spans="1:17" ht="15">
      <c r="A62" s="83" t="s">
        <v>180</v>
      </c>
      <c r="B62" s="83">
        <v>43</v>
      </c>
      <c r="C62" s="76" t="s">
        <v>55</v>
      </c>
      <c r="D62" s="76">
        <v>18</v>
      </c>
      <c r="E62" s="77">
        <v>297.33</v>
      </c>
      <c r="F62" s="78">
        <v>72</v>
      </c>
      <c r="G62" s="81">
        <v>10</v>
      </c>
      <c r="H62" s="81">
        <v>36</v>
      </c>
      <c r="I62" s="81">
        <v>41</v>
      </c>
      <c r="J62" s="81">
        <v>13</v>
      </c>
      <c r="K62" s="81">
        <v>1</v>
      </c>
      <c r="L62" s="82">
        <v>2.41</v>
      </c>
      <c r="M62" s="14" t="str">
        <f>"56"</f>
        <v>56</v>
      </c>
      <c r="N62" s="8">
        <v>43</v>
      </c>
      <c r="O62" s="23">
        <f t="shared" si="5"/>
        <v>-13</v>
      </c>
      <c r="P62" s="24">
        <f t="shared" si="4"/>
        <v>716.5653</v>
      </c>
      <c r="Q62" s="13"/>
    </row>
    <row r="63" spans="1:17" ht="15">
      <c r="A63" s="83">
        <v>58</v>
      </c>
      <c r="B63" s="83" t="s">
        <v>181</v>
      </c>
      <c r="C63" s="76" t="s">
        <v>57</v>
      </c>
      <c r="D63" s="76">
        <v>14</v>
      </c>
      <c r="E63" s="77">
        <v>154.62</v>
      </c>
      <c r="F63" s="78">
        <v>16</v>
      </c>
      <c r="G63" s="81">
        <v>11</v>
      </c>
      <c r="H63" s="81">
        <v>35</v>
      </c>
      <c r="I63" s="81">
        <v>40</v>
      </c>
      <c r="J63" s="81">
        <v>12</v>
      </c>
      <c r="K63" s="81">
        <v>2</v>
      </c>
      <c r="L63" s="82">
        <v>2.4</v>
      </c>
      <c r="M63" s="14">
        <v>58</v>
      </c>
      <c r="N63" s="8">
        <v>93</v>
      </c>
      <c r="O63" s="23">
        <f t="shared" si="5"/>
        <v>35</v>
      </c>
      <c r="P63" s="24">
        <f t="shared" si="4"/>
        <v>371.088</v>
      </c>
      <c r="Q63" s="13"/>
    </row>
    <row r="64" spans="1:17" ht="15">
      <c r="A64" s="83" t="s">
        <v>207</v>
      </c>
      <c r="B64" s="83">
        <v>80</v>
      </c>
      <c r="C64" s="76" t="s">
        <v>58</v>
      </c>
      <c r="D64" s="76">
        <v>16</v>
      </c>
      <c r="E64" s="77">
        <v>251.57</v>
      </c>
      <c r="F64" s="78">
        <v>35</v>
      </c>
      <c r="G64" s="81">
        <v>15</v>
      </c>
      <c r="H64" s="81">
        <v>29</v>
      </c>
      <c r="I64" s="81">
        <v>34</v>
      </c>
      <c r="J64" s="81">
        <v>19</v>
      </c>
      <c r="K64" s="81">
        <v>2</v>
      </c>
      <c r="L64" s="82">
        <v>2.37</v>
      </c>
      <c r="M64" s="14" t="str">
        <f>"59"</f>
        <v>59</v>
      </c>
      <c r="N64" s="8">
        <v>80</v>
      </c>
      <c r="O64" s="23">
        <f t="shared" si="5"/>
        <v>21</v>
      </c>
      <c r="P64" s="24">
        <f t="shared" si="4"/>
        <v>596.2209</v>
      </c>
      <c r="Q64" s="13"/>
    </row>
    <row r="65" spans="1:17" ht="15">
      <c r="A65" s="83" t="s">
        <v>207</v>
      </c>
      <c r="B65" s="83">
        <v>53</v>
      </c>
      <c r="C65" s="76" t="s">
        <v>59</v>
      </c>
      <c r="D65" s="76">
        <v>17</v>
      </c>
      <c r="E65" s="77">
        <v>396.7</v>
      </c>
      <c r="F65" s="78">
        <v>58</v>
      </c>
      <c r="G65" s="81">
        <v>8</v>
      </c>
      <c r="H65" s="81">
        <v>36</v>
      </c>
      <c r="I65" s="81">
        <v>40</v>
      </c>
      <c r="J65" s="81">
        <v>14</v>
      </c>
      <c r="K65" s="81">
        <v>1</v>
      </c>
      <c r="L65" s="82">
        <v>2.37</v>
      </c>
      <c r="M65" s="14" t="str">
        <f>"59"</f>
        <v>59</v>
      </c>
      <c r="N65" s="8">
        <v>53</v>
      </c>
      <c r="O65" s="23">
        <f t="shared" si="5"/>
        <v>-6</v>
      </c>
      <c r="P65" s="24">
        <f t="shared" si="4"/>
        <v>940.179</v>
      </c>
      <c r="Q65" s="13"/>
    </row>
    <row r="66" spans="1:17" ht="15">
      <c r="A66" s="83">
        <v>61</v>
      </c>
      <c r="B66" s="83" t="s">
        <v>175</v>
      </c>
      <c r="C66" s="76" t="s">
        <v>60</v>
      </c>
      <c r="D66" s="76">
        <v>16</v>
      </c>
      <c r="E66" s="77">
        <v>357.84</v>
      </c>
      <c r="F66" s="78">
        <v>48</v>
      </c>
      <c r="G66" s="81">
        <v>12</v>
      </c>
      <c r="H66" s="81">
        <v>31</v>
      </c>
      <c r="I66" s="81">
        <v>40</v>
      </c>
      <c r="J66" s="81">
        <v>16</v>
      </c>
      <c r="K66" s="81">
        <v>2</v>
      </c>
      <c r="L66" s="82">
        <v>2.36</v>
      </c>
      <c r="M66" s="14">
        <v>61</v>
      </c>
      <c r="N66" s="8">
        <v>39</v>
      </c>
      <c r="O66" s="23">
        <f t="shared" si="5"/>
        <v>-22</v>
      </c>
      <c r="P66" s="24">
        <f t="shared" si="4"/>
        <v>844.5023999999999</v>
      </c>
      <c r="Q66" s="13"/>
    </row>
    <row r="67" spans="1:17" ht="15">
      <c r="A67" s="83">
        <v>62</v>
      </c>
      <c r="B67" s="83" t="s">
        <v>177</v>
      </c>
      <c r="C67" s="76" t="s">
        <v>61</v>
      </c>
      <c r="D67" s="76">
        <v>15</v>
      </c>
      <c r="E67" s="77">
        <v>283.94</v>
      </c>
      <c r="F67" s="78">
        <v>64</v>
      </c>
      <c r="G67" s="81">
        <v>10</v>
      </c>
      <c r="H67" s="81">
        <v>32</v>
      </c>
      <c r="I67" s="81">
        <v>40</v>
      </c>
      <c r="J67" s="81">
        <v>17</v>
      </c>
      <c r="K67" s="81">
        <v>1</v>
      </c>
      <c r="L67" s="82">
        <v>2.34</v>
      </c>
      <c r="M67" s="14">
        <v>62</v>
      </c>
      <c r="N67" s="8">
        <v>54</v>
      </c>
      <c r="O67" s="23">
        <f t="shared" si="5"/>
        <v>-8</v>
      </c>
      <c r="P67" s="24">
        <f t="shared" si="4"/>
        <v>664.4196</v>
      </c>
      <c r="Q67" s="13"/>
    </row>
    <row r="68" spans="1:17" ht="15">
      <c r="A68" s="83" t="s">
        <v>178</v>
      </c>
      <c r="B68" s="83" t="s">
        <v>182</v>
      </c>
      <c r="C68" s="76" t="s">
        <v>63</v>
      </c>
      <c r="D68" s="76">
        <v>19</v>
      </c>
      <c r="E68" s="77">
        <v>238.57000000000002</v>
      </c>
      <c r="F68" s="78">
        <v>30</v>
      </c>
      <c r="G68" s="81">
        <v>11</v>
      </c>
      <c r="H68" s="81">
        <v>31</v>
      </c>
      <c r="I68" s="81">
        <v>39</v>
      </c>
      <c r="J68" s="81">
        <v>17</v>
      </c>
      <c r="K68" s="81">
        <v>2</v>
      </c>
      <c r="L68" s="82">
        <v>2.32</v>
      </c>
      <c r="M68" s="14" t="str">
        <f>"63"</f>
        <v>63</v>
      </c>
      <c r="N68" s="8">
        <v>67</v>
      </c>
      <c r="O68" s="23">
        <f t="shared" si="5"/>
        <v>4</v>
      </c>
      <c r="P68" s="24">
        <f t="shared" si="4"/>
        <v>553.4824</v>
      </c>
      <c r="Q68" s="13"/>
    </row>
    <row r="69" spans="1:17" ht="15">
      <c r="A69" s="83" t="s">
        <v>178</v>
      </c>
      <c r="B69" s="83">
        <v>52</v>
      </c>
      <c r="C69" s="76" t="s">
        <v>62</v>
      </c>
      <c r="D69" s="76">
        <v>24</v>
      </c>
      <c r="E69" s="77">
        <v>534.0200000000001</v>
      </c>
      <c r="F69" s="78">
        <v>74</v>
      </c>
      <c r="G69" s="81">
        <v>10</v>
      </c>
      <c r="H69" s="81">
        <v>33</v>
      </c>
      <c r="I69" s="81">
        <v>39</v>
      </c>
      <c r="J69" s="81">
        <v>15</v>
      </c>
      <c r="K69" s="81">
        <v>3</v>
      </c>
      <c r="L69" s="82">
        <v>2.32</v>
      </c>
      <c r="M69" s="14" t="str">
        <f>"63"</f>
        <v>63</v>
      </c>
      <c r="N69" s="8">
        <v>52</v>
      </c>
      <c r="O69" s="23">
        <f t="shared" si="5"/>
        <v>-11</v>
      </c>
      <c r="P69" s="24">
        <f t="shared" si="4"/>
        <v>1238.9264</v>
      </c>
      <c r="Q69" s="13"/>
    </row>
    <row r="70" spans="1:17" ht="15">
      <c r="A70" s="83">
        <v>65</v>
      </c>
      <c r="B70" s="83">
        <v>91</v>
      </c>
      <c r="C70" s="76" t="s">
        <v>64</v>
      </c>
      <c r="D70" s="76">
        <v>7</v>
      </c>
      <c r="E70" s="77">
        <v>86.95</v>
      </c>
      <c r="F70" s="78">
        <v>9</v>
      </c>
      <c r="G70" s="81">
        <v>17</v>
      </c>
      <c r="H70" s="81">
        <v>23</v>
      </c>
      <c r="I70" s="81">
        <v>35</v>
      </c>
      <c r="J70" s="81">
        <v>23</v>
      </c>
      <c r="K70" s="81">
        <v>2</v>
      </c>
      <c r="L70" s="82">
        <v>2.31</v>
      </c>
      <c r="M70" s="14">
        <v>65</v>
      </c>
      <c r="N70" s="8">
        <v>91</v>
      </c>
      <c r="O70" s="23">
        <f t="shared" si="5"/>
        <v>26</v>
      </c>
      <c r="P70" s="24">
        <f aca="true" t="shared" si="6" ref="P70:P101">E70*L70</f>
        <v>200.8545</v>
      </c>
      <c r="Q70" s="13"/>
    </row>
    <row r="71" spans="1:17" ht="15">
      <c r="A71" s="83" t="s">
        <v>208</v>
      </c>
      <c r="B71" s="83" t="s">
        <v>179</v>
      </c>
      <c r="C71" s="76" t="s">
        <v>65</v>
      </c>
      <c r="D71" s="76">
        <v>2</v>
      </c>
      <c r="E71" s="77">
        <v>59.42</v>
      </c>
      <c r="F71" s="78">
        <v>70</v>
      </c>
      <c r="G71" s="81">
        <v>13</v>
      </c>
      <c r="H71" s="81">
        <v>37</v>
      </c>
      <c r="I71" s="81">
        <v>21</v>
      </c>
      <c r="J71" s="81">
        <v>20</v>
      </c>
      <c r="K71" s="81">
        <v>8</v>
      </c>
      <c r="L71" s="82">
        <v>2.28</v>
      </c>
      <c r="M71" s="14" t="str">
        <f>"66"</f>
        <v>66</v>
      </c>
      <c r="N71" s="8">
        <v>61</v>
      </c>
      <c r="O71" s="23">
        <f t="shared" si="5"/>
        <v>-5</v>
      </c>
      <c r="P71" s="24">
        <f t="shared" si="6"/>
        <v>135.4776</v>
      </c>
      <c r="Q71" s="13"/>
    </row>
    <row r="72" spans="1:17" ht="15">
      <c r="A72" s="83" t="s">
        <v>208</v>
      </c>
      <c r="B72" s="83">
        <v>58</v>
      </c>
      <c r="C72" s="76" t="s">
        <v>66</v>
      </c>
      <c r="D72" s="76">
        <v>8</v>
      </c>
      <c r="E72" s="77">
        <v>121.23</v>
      </c>
      <c r="F72" s="78">
        <v>47</v>
      </c>
      <c r="G72" s="81">
        <v>5</v>
      </c>
      <c r="H72" s="81">
        <v>38</v>
      </c>
      <c r="I72" s="81">
        <v>42</v>
      </c>
      <c r="J72" s="81">
        <v>8</v>
      </c>
      <c r="K72" s="81">
        <v>6</v>
      </c>
      <c r="L72" s="82">
        <v>2.28</v>
      </c>
      <c r="M72" s="14" t="str">
        <f>"66"</f>
        <v>66</v>
      </c>
      <c r="N72" s="8">
        <v>58</v>
      </c>
      <c r="O72" s="23">
        <f t="shared" si="5"/>
        <v>-8</v>
      </c>
      <c r="P72" s="24">
        <f t="shared" si="6"/>
        <v>276.4044</v>
      </c>
      <c r="Q72" s="13"/>
    </row>
    <row r="73" spans="1:17" ht="15">
      <c r="A73" s="83" t="s">
        <v>209</v>
      </c>
      <c r="B73" s="83">
        <v>96</v>
      </c>
      <c r="C73" s="76" t="s">
        <v>67</v>
      </c>
      <c r="D73" s="76">
        <v>9</v>
      </c>
      <c r="E73" s="77">
        <v>110.70000000000002</v>
      </c>
      <c r="F73" s="78">
        <v>22</v>
      </c>
      <c r="G73" s="81">
        <v>9</v>
      </c>
      <c r="H73" s="81">
        <v>32</v>
      </c>
      <c r="I73" s="81">
        <v>38</v>
      </c>
      <c r="J73" s="81">
        <v>19</v>
      </c>
      <c r="K73" s="81">
        <v>2</v>
      </c>
      <c r="L73" s="82">
        <v>2.24</v>
      </c>
      <c r="M73" s="14" t="str">
        <f>"68"</f>
        <v>68</v>
      </c>
      <c r="N73" s="8">
        <v>96</v>
      </c>
      <c r="O73" s="23">
        <f t="shared" si="5"/>
        <v>28</v>
      </c>
      <c r="P73" s="24">
        <f t="shared" si="6"/>
        <v>247.96800000000007</v>
      </c>
      <c r="Q73" s="13"/>
    </row>
    <row r="74" spans="1:17" ht="15">
      <c r="A74" s="83" t="s">
        <v>209</v>
      </c>
      <c r="B74" s="83">
        <v>75</v>
      </c>
      <c r="C74" s="76" t="s">
        <v>68</v>
      </c>
      <c r="D74" s="76">
        <v>9</v>
      </c>
      <c r="E74" s="77">
        <v>87.05</v>
      </c>
      <c r="F74" s="78">
        <v>15</v>
      </c>
      <c r="G74" s="81">
        <v>7</v>
      </c>
      <c r="H74" s="81">
        <v>34</v>
      </c>
      <c r="I74" s="81">
        <v>39</v>
      </c>
      <c r="J74" s="81">
        <v>17</v>
      </c>
      <c r="K74" s="81">
        <v>3</v>
      </c>
      <c r="L74" s="82">
        <v>2.24</v>
      </c>
      <c r="M74" s="14" t="str">
        <f>"68"</f>
        <v>68</v>
      </c>
      <c r="N74" s="8">
        <v>75</v>
      </c>
      <c r="O74" s="23">
        <f t="shared" si="5"/>
        <v>7</v>
      </c>
      <c r="P74" s="24">
        <f t="shared" si="6"/>
        <v>194.99200000000002</v>
      </c>
      <c r="Q74" s="13"/>
    </row>
    <row r="75" spans="1:17" ht="15">
      <c r="A75" s="83" t="s">
        <v>209</v>
      </c>
      <c r="B75" s="83">
        <v>70</v>
      </c>
      <c r="C75" s="76" t="s">
        <v>69</v>
      </c>
      <c r="D75" s="76">
        <v>10</v>
      </c>
      <c r="E75" s="77">
        <v>231.30000000000004</v>
      </c>
      <c r="F75" s="78">
        <v>29</v>
      </c>
      <c r="G75" s="81">
        <v>8</v>
      </c>
      <c r="H75" s="81">
        <v>32</v>
      </c>
      <c r="I75" s="81">
        <v>38</v>
      </c>
      <c r="J75" s="81">
        <v>20</v>
      </c>
      <c r="K75" s="81">
        <v>2</v>
      </c>
      <c r="L75" s="82">
        <v>2.24</v>
      </c>
      <c r="M75" s="14" t="str">
        <f>"68"</f>
        <v>68</v>
      </c>
      <c r="N75" s="8">
        <v>70</v>
      </c>
      <c r="O75" s="23">
        <f t="shared" si="5"/>
        <v>2</v>
      </c>
      <c r="P75" s="24">
        <f t="shared" si="6"/>
        <v>518.1120000000002</v>
      </c>
      <c r="Q75" s="13"/>
    </row>
    <row r="76" spans="1:17" ht="15">
      <c r="A76" s="83">
        <v>71</v>
      </c>
      <c r="B76" s="83">
        <v>74</v>
      </c>
      <c r="C76" s="76" t="s">
        <v>70</v>
      </c>
      <c r="D76" s="76">
        <v>20</v>
      </c>
      <c r="E76" s="77">
        <v>226.08999999999997</v>
      </c>
      <c r="F76" s="78">
        <v>32</v>
      </c>
      <c r="G76" s="81">
        <v>10</v>
      </c>
      <c r="H76" s="81">
        <v>27</v>
      </c>
      <c r="I76" s="81">
        <v>39</v>
      </c>
      <c r="J76" s="81">
        <v>21</v>
      </c>
      <c r="K76" s="81">
        <v>2</v>
      </c>
      <c r="L76" s="82">
        <v>2.23</v>
      </c>
      <c r="M76" s="14">
        <v>71</v>
      </c>
      <c r="N76" s="8">
        <v>74</v>
      </c>
      <c r="O76" s="23">
        <f t="shared" si="5"/>
        <v>3</v>
      </c>
      <c r="P76" s="24">
        <f t="shared" si="6"/>
        <v>504.18069999999994</v>
      </c>
      <c r="Q76" s="13"/>
    </row>
    <row r="77" spans="1:17" ht="15">
      <c r="A77" s="83" t="s">
        <v>200</v>
      </c>
      <c r="B77" s="83">
        <v>85</v>
      </c>
      <c r="C77" s="76" t="s">
        <v>71</v>
      </c>
      <c r="D77" s="76">
        <v>19</v>
      </c>
      <c r="E77" s="77">
        <v>226.02999999999997</v>
      </c>
      <c r="F77" s="78">
        <v>39</v>
      </c>
      <c r="G77" s="81">
        <v>8</v>
      </c>
      <c r="H77" s="81">
        <v>28</v>
      </c>
      <c r="I77" s="81">
        <v>42</v>
      </c>
      <c r="J77" s="81">
        <v>20</v>
      </c>
      <c r="K77" s="81">
        <v>2</v>
      </c>
      <c r="L77" s="82">
        <v>2.2</v>
      </c>
      <c r="M77" s="14" t="str">
        <f>"72"</f>
        <v>72</v>
      </c>
      <c r="N77" s="8">
        <v>85</v>
      </c>
      <c r="O77" s="23">
        <f t="shared" si="5"/>
        <v>13</v>
      </c>
      <c r="P77" s="24">
        <f t="shared" si="6"/>
        <v>497.26599999999996</v>
      </c>
      <c r="Q77" s="13"/>
    </row>
    <row r="78" spans="1:17" ht="15">
      <c r="A78" s="83" t="s">
        <v>200</v>
      </c>
      <c r="B78" s="83">
        <v>83</v>
      </c>
      <c r="C78" s="76" t="s">
        <v>73</v>
      </c>
      <c r="D78" s="76">
        <v>22</v>
      </c>
      <c r="E78" s="77">
        <v>320.40000000000003</v>
      </c>
      <c r="F78" s="78">
        <v>32</v>
      </c>
      <c r="G78" s="81">
        <v>5</v>
      </c>
      <c r="H78" s="81">
        <v>32</v>
      </c>
      <c r="I78" s="81">
        <v>42</v>
      </c>
      <c r="J78" s="81">
        <v>19</v>
      </c>
      <c r="K78" s="81">
        <v>2</v>
      </c>
      <c r="L78" s="82">
        <v>2.2</v>
      </c>
      <c r="M78" s="14" t="str">
        <f>"72"</f>
        <v>72</v>
      </c>
      <c r="N78" s="8">
        <v>83</v>
      </c>
      <c r="O78" s="23">
        <f aca="true" t="shared" si="7" ref="O78:O109">N78-M78</f>
        <v>11</v>
      </c>
      <c r="P78" s="24">
        <f t="shared" si="6"/>
        <v>704.8800000000001</v>
      </c>
      <c r="Q78" s="13"/>
    </row>
    <row r="79" spans="1:17" ht="15">
      <c r="A79" s="83" t="s">
        <v>200</v>
      </c>
      <c r="B79" s="83">
        <v>73</v>
      </c>
      <c r="C79" s="76" t="s">
        <v>72</v>
      </c>
      <c r="D79" s="76">
        <v>15</v>
      </c>
      <c r="E79" s="77">
        <v>167.45000000000002</v>
      </c>
      <c r="F79" s="78">
        <v>52</v>
      </c>
      <c r="G79" s="81">
        <v>8</v>
      </c>
      <c r="H79" s="81">
        <v>25</v>
      </c>
      <c r="I79" s="81">
        <v>45</v>
      </c>
      <c r="J79" s="81">
        <v>20</v>
      </c>
      <c r="K79" s="81">
        <v>1</v>
      </c>
      <c r="L79" s="82">
        <v>2.2</v>
      </c>
      <c r="M79" s="14" t="str">
        <f>"72"</f>
        <v>72</v>
      </c>
      <c r="N79" s="8">
        <v>73</v>
      </c>
      <c r="O79" s="23">
        <f t="shared" si="7"/>
        <v>1</v>
      </c>
      <c r="P79" s="24">
        <f t="shared" si="6"/>
        <v>368.39000000000004</v>
      </c>
      <c r="Q79" s="13"/>
    </row>
    <row r="80" spans="1:17" ht="15">
      <c r="A80" s="83" t="s">
        <v>210</v>
      </c>
      <c r="B80" s="83">
        <v>107</v>
      </c>
      <c r="C80" s="76" t="s">
        <v>74</v>
      </c>
      <c r="D80" s="76">
        <v>10</v>
      </c>
      <c r="E80" s="77">
        <v>111.2</v>
      </c>
      <c r="F80" s="78">
        <v>24</v>
      </c>
      <c r="G80" s="81">
        <v>8</v>
      </c>
      <c r="H80" s="81">
        <v>31</v>
      </c>
      <c r="I80" s="81">
        <v>35</v>
      </c>
      <c r="J80" s="81">
        <v>22</v>
      </c>
      <c r="K80" s="81">
        <v>4</v>
      </c>
      <c r="L80" s="82">
        <v>2.18</v>
      </c>
      <c r="M80" s="14" t="str">
        <f>"75"</f>
        <v>75</v>
      </c>
      <c r="N80" s="8">
        <v>107</v>
      </c>
      <c r="O80" s="23">
        <f t="shared" si="7"/>
        <v>32</v>
      </c>
      <c r="P80" s="24">
        <f t="shared" si="6"/>
        <v>242.41600000000003</v>
      </c>
      <c r="Q80" s="13"/>
    </row>
    <row r="81" spans="1:17" ht="15">
      <c r="A81" s="83" t="s">
        <v>210</v>
      </c>
      <c r="B81" s="83">
        <v>82</v>
      </c>
      <c r="C81" s="76" t="s">
        <v>75</v>
      </c>
      <c r="D81" s="76">
        <v>14</v>
      </c>
      <c r="E81" s="77">
        <v>190.84</v>
      </c>
      <c r="F81" s="78">
        <v>31</v>
      </c>
      <c r="G81" s="81">
        <v>7</v>
      </c>
      <c r="H81" s="81">
        <v>28</v>
      </c>
      <c r="I81" s="81">
        <v>41</v>
      </c>
      <c r="J81" s="81">
        <v>22</v>
      </c>
      <c r="K81" s="81">
        <v>1</v>
      </c>
      <c r="L81" s="82">
        <v>2.18</v>
      </c>
      <c r="M81" s="14" t="str">
        <f>"75"</f>
        <v>75</v>
      </c>
      <c r="N81" s="8">
        <v>82</v>
      </c>
      <c r="O81" s="23">
        <f t="shared" si="7"/>
        <v>7</v>
      </c>
      <c r="P81" s="24">
        <f t="shared" si="6"/>
        <v>416.0312</v>
      </c>
      <c r="Q81" s="13"/>
    </row>
    <row r="82" spans="1:17" ht="15">
      <c r="A82" s="83" t="s">
        <v>210</v>
      </c>
      <c r="B82" s="83">
        <v>69</v>
      </c>
      <c r="C82" s="76" t="s">
        <v>76</v>
      </c>
      <c r="D82" s="76">
        <v>25</v>
      </c>
      <c r="E82" s="77">
        <v>391.69999999999993</v>
      </c>
      <c r="F82" s="78">
        <v>50</v>
      </c>
      <c r="G82" s="81">
        <v>6</v>
      </c>
      <c r="H82" s="81">
        <v>30</v>
      </c>
      <c r="I82" s="81">
        <v>43</v>
      </c>
      <c r="J82" s="81">
        <v>18</v>
      </c>
      <c r="K82" s="81">
        <v>3</v>
      </c>
      <c r="L82" s="82">
        <v>2.18</v>
      </c>
      <c r="M82" s="14" t="str">
        <f>"75"</f>
        <v>75</v>
      </c>
      <c r="N82" s="8">
        <v>69</v>
      </c>
      <c r="O82" s="23">
        <f t="shared" si="7"/>
        <v>-6</v>
      </c>
      <c r="P82" s="24">
        <f t="shared" si="6"/>
        <v>853.906</v>
      </c>
      <c r="Q82" s="13"/>
    </row>
    <row r="83" spans="1:17" ht="15">
      <c r="A83" s="83" t="s">
        <v>211</v>
      </c>
      <c r="B83" s="83" t="s">
        <v>183</v>
      </c>
      <c r="C83" s="76" t="s">
        <v>78</v>
      </c>
      <c r="D83" s="76">
        <v>6</v>
      </c>
      <c r="E83" s="77">
        <v>55.24999999999999</v>
      </c>
      <c r="F83" s="78">
        <v>31</v>
      </c>
      <c r="G83" s="81">
        <v>5</v>
      </c>
      <c r="H83" s="81">
        <v>29</v>
      </c>
      <c r="I83" s="81">
        <v>44</v>
      </c>
      <c r="J83" s="81">
        <v>18</v>
      </c>
      <c r="K83" s="81">
        <v>3</v>
      </c>
      <c r="L83" s="82">
        <v>2.16</v>
      </c>
      <c r="M83" s="14" t="str">
        <f>"78"</f>
        <v>78</v>
      </c>
      <c r="N83" s="8">
        <v>99</v>
      </c>
      <c r="O83" s="23">
        <f t="shared" si="7"/>
        <v>21</v>
      </c>
      <c r="P83" s="24">
        <f t="shared" si="6"/>
        <v>119.33999999999999</v>
      </c>
      <c r="Q83" s="13"/>
    </row>
    <row r="84" spans="1:17" ht="15">
      <c r="A84" s="83" t="s">
        <v>211</v>
      </c>
      <c r="B84" s="83">
        <v>78</v>
      </c>
      <c r="C84" s="76" t="s">
        <v>77</v>
      </c>
      <c r="D84" s="76">
        <v>16</v>
      </c>
      <c r="E84" s="77">
        <v>263.94</v>
      </c>
      <c r="F84" s="78">
        <v>26</v>
      </c>
      <c r="G84" s="81">
        <v>8</v>
      </c>
      <c r="H84" s="81">
        <v>29</v>
      </c>
      <c r="I84" s="81">
        <v>37</v>
      </c>
      <c r="J84" s="81">
        <v>23</v>
      </c>
      <c r="K84" s="81">
        <v>3</v>
      </c>
      <c r="L84" s="82">
        <v>2.16</v>
      </c>
      <c r="M84" s="14" t="str">
        <f>"78"</f>
        <v>78</v>
      </c>
      <c r="N84" s="8">
        <v>78</v>
      </c>
      <c r="O84" s="23">
        <f t="shared" si="7"/>
        <v>0</v>
      </c>
      <c r="P84" s="24">
        <f t="shared" si="6"/>
        <v>570.1104</v>
      </c>
      <c r="Q84" s="13"/>
    </row>
    <row r="85" spans="1:17" ht="15">
      <c r="A85" s="83" t="s">
        <v>211</v>
      </c>
      <c r="B85" s="83">
        <v>71</v>
      </c>
      <c r="C85" s="76" t="s">
        <v>79</v>
      </c>
      <c r="D85" s="76">
        <v>17</v>
      </c>
      <c r="E85" s="77">
        <v>355.06</v>
      </c>
      <c r="F85" s="78">
        <v>27</v>
      </c>
      <c r="G85" s="81">
        <v>7</v>
      </c>
      <c r="H85" s="81">
        <v>27</v>
      </c>
      <c r="I85" s="81">
        <v>43</v>
      </c>
      <c r="J85" s="81">
        <v>20</v>
      </c>
      <c r="K85" s="81">
        <v>2</v>
      </c>
      <c r="L85" s="82">
        <v>2.16</v>
      </c>
      <c r="M85" s="14" t="str">
        <f>"78"</f>
        <v>78</v>
      </c>
      <c r="N85" s="8">
        <v>71</v>
      </c>
      <c r="O85" s="23">
        <f t="shared" si="7"/>
        <v>-7</v>
      </c>
      <c r="P85" s="24">
        <f t="shared" si="6"/>
        <v>766.9296</v>
      </c>
      <c r="Q85" s="13"/>
    </row>
    <row r="86" spans="1:17" ht="15">
      <c r="A86" s="83" t="s">
        <v>212</v>
      </c>
      <c r="B86" s="83" t="s">
        <v>183</v>
      </c>
      <c r="C86" s="76" t="s">
        <v>81</v>
      </c>
      <c r="D86" s="76">
        <v>12</v>
      </c>
      <c r="E86" s="77">
        <v>161.60999999999999</v>
      </c>
      <c r="F86" s="78">
        <v>19</v>
      </c>
      <c r="G86" s="81">
        <v>6</v>
      </c>
      <c r="H86" s="81">
        <v>28</v>
      </c>
      <c r="I86" s="81">
        <v>42</v>
      </c>
      <c r="J86" s="81">
        <v>20</v>
      </c>
      <c r="K86" s="81">
        <v>3</v>
      </c>
      <c r="L86" s="82">
        <v>2.15</v>
      </c>
      <c r="M86" s="14" t="str">
        <f>"81"</f>
        <v>81</v>
      </c>
      <c r="N86" s="8">
        <v>99</v>
      </c>
      <c r="O86" s="23">
        <f t="shared" si="7"/>
        <v>18</v>
      </c>
      <c r="P86" s="24">
        <f t="shared" si="6"/>
        <v>347.46149999999994</v>
      </c>
      <c r="Q86" s="13"/>
    </row>
    <row r="87" spans="1:17" ht="15">
      <c r="A87" s="83" t="s">
        <v>212</v>
      </c>
      <c r="B87" s="83">
        <v>86</v>
      </c>
      <c r="C87" s="76" t="s">
        <v>80</v>
      </c>
      <c r="D87" s="76">
        <v>17</v>
      </c>
      <c r="E87" s="77">
        <v>193.39</v>
      </c>
      <c r="F87" s="78">
        <v>25</v>
      </c>
      <c r="G87" s="81">
        <v>8</v>
      </c>
      <c r="H87" s="81">
        <v>26</v>
      </c>
      <c r="I87" s="81">
        <v>41</v>
      </c>
      <c r="J87" s="81">
        <v>24</v>
      </c>
      <c r="K87" s="81">
        <v>1</v>
      </c>
      <c r="L87" s="82">
        <v>2.15</v>
      </c>
      <c r="M87" s="14" t="str">
        <f>"81"</f>
        <v>81</v>
      </c>
      <c r="N87" s="8">
        <v>86</v>
      </c>
      <c r="O87" s="23">
        <f t="shared" si="7"/>
        <v>5</v>
      </c>
      <c r="P87" s="24">
        <f t="shared" si="6"/>
        <v>415.78849999999994</v>
      </c>
      <c r="Q87" s="13"/>
    </row>
    <row r="88" spans="1:17" ht="15">
      <c r="A88" s="83">
        <v>83</v>
      </c>
      <c r="B88" s="83" t="s">
        <v>180</v>
      </c>
      <c r="C88" s="76" t="s">
        <v>82</v>
      </c>
      <c r="D88" s="76">
        <v>5</v>
      </c>
      <c r="E88" s="77">
        <v>59.6</v>
      </c>
      <c r="F88" s="78">
        <v>82</v>
      </c>
      <c r="G88" s="81">
        <v>6</v>
      </c>
      <c r="H88" s="81">
        <v>25</v>
      </c>
      <c r="I88" s="81">
        <v>46</v>
      </c>
      <c r="J88" s="81">
        <v>19</v>
      </c>
      <c r="K88" s="81">
        <v>4</v>
      </c>
      <c r="L88" s="82">
        <v>2.11</v>
      </c>
      <c r="M88" s="14">
        <v>83</v>
      </c>
      <c r="N88" s="8">
        <v>56</v>
      </c>
      <c r="O88" s="23">
        <f t="shared" si="7"/>
        <v>-27</v>
      </c>
      <c r="P88" s="24">
        <f t="shared" si="6"/>
        <v>125.756</v>
      </c>
      <c r="Q88" s="13"/>
    </row>
    <row r="89" spans="1:17" ht="15">
      <c r="A89" s="83">
        <v>84</v>
      </c>
      <c r="B89" s="83">
        <v>84</v>
      </c>
      <c r="C89" s="76" t="s">
        <v>83</v>
      </c>
      <c r="D89" s="76">
        <v>12</v>
      </c>
      <c r="E89" s="77">
        <v>103.41</v>
      </c>
      <c r="F89" s="78" t="s">
        <v>169</v>
      </c>
      <c r="G89" s="81">
        <v>6</v>
      </c>
      <c r="H89" s="81">
        <v>27</v>
      </c>
      <c r="I89" s="81">
        <v>40</v>
      </c>
      <c r="J89" s="81">
        <v>24</v>
      </c>
      <c r="K89" s="81">
        <v>3</v>
      </c>
      <c r="L89" s="82">
        <v>2.1</v>
      </c>
      <c r="M89" s="14">
        <v>84</v>
      </c>
      <c r="N89" s="8">
        <v>84</v>
      </c>
      <c r="O89" s="23">
        <f t="shared" si="7"/>
        <v>0</v>
      </c>
      <c r="P89" s="24">
        <f t="shared" si="6"/>
        <v>217.161</v>
      </c>
      <c r="Q89" s="13"/>
    </row>
    <row r="90" spans="1:17" ht="15">
      <c r="A90" s="83">
        <v>85</v>
      </c>
      <c r="B90" s="83">
        <v>110</v>
      </c>
      <c r="C90" s="76" t="s">
        <v>84</v>
      </c>
      <c r="D90" s="76">
        <v>7</v>
      </c>
      <c r="E90" s="77">
        <v>63.7</v>
      </c>
      <c r="F90" s="78">
        <v>17</v>
      </c>
      <c r="G90" s="81">
        <v>4</v>
      </c>
      <c r="H90" s="81">
        <v>26</v>
      </c>
      <c r="I90" s="81">
        <v>45</v>
      </c>
      <c r="J90" s="81">
        <v>24</v>
      </c>
      <c r="K90" s="81">
        <v>1</v>
      </c>
      <c r="L90" s="82">
        <v>2.09</v>
      </c>
      <c r="M90" s="14">
        <v>85</v>
      </c>
      <c r="N90" s="8">
        <v>110</v>
      </c>
      <c r="O90" s="23">
        <f t="shared" si="7"/>
        <v>25</v>
      </c>
      <c r="P90" s="24">
        <f t="shared" si="6"/>
        <v>133.133</v>
      </c>
      <c r="Q90" s="13"/>
    </row>
    <row r="91" spans="1:17" ht="15">
      <c r="A91" s="83">
        <v>86</v>
      </c>
      <c r="B91" s="83">
        <v>121</v>
      </c>
      <c r="C91" s="76" t="s">
        <v>85</v>
      </c>
      <c r="D91" s="76">
        <v>9</v>
      </c>
      <c r="E91" s="77">
        <v>71.14</v>
      </c>
      <c r="F91" s="78">
        <v>10</v>
      </c>
      <c r="G91" s="81">
        <v>7</v>
      </c>
      <c r="H91" s="81">
        <v>25</v>
      </c>
      <c r="I91" s="81">
        <v>43</v>
      </c>
      <c r="J91" s="81">
        <v>21</v>
      </c>
      <c r="K91" s="81">
        <v>5</v>
      </c>
      <c r="L91" s="82">
        <v>2.07</v>
      </c>
      <c r="M91" s="14">
        <v>86</v>
      </c>
      <c r="N91" s="8">
        <v>121</v>
      </c>
      <c r="O91" s="23">
        <f t="shared" si="7"/>
        <v>35</v>
      </c>
      <c r="P91" s="24">
        <f t="shared" si="6"/>
        <v>147.25979999999998</v>
      </c>
      <c r="Q91" s="13"/>
    </row>
    <row r="92" spans="1:17" ht="15">
      <c r="A92" s="83">
        <v>87</v>
      </c>
      <c r="B92" s="83">
        <v>114</v>
      </c>
      <c r="C92" s="76" t="s">
        <v>86</v>
      </c>
      <c r="D92" s="76">
        <v>11</v>
      </c>
      <c r="E92" s="77">
        <v>171.29999999999998</v>
      </c>
      <c r="F92" s="78">
        <v>34</v>
      </c>
      <c r="G92" s="81">
        <v>6</v>
      </c>
      <c r="H92" s="81">
        <v>25</v>
      </c>
      <c r="I92" s="81">
        <v>42</v>
      </c>
      <c r="J92" s="81">
        <v>24</v>
      </c>
      <c r="K92" s="81">
        <v>3</v>
      </c>
      <c r="L92" s="82">
        <v>2.06</v>
      </c>
      <c r="M92" s="14">
        <v>87</v>
      </c>
      <c r="N92" s="8">
        <v>114</v>
      </c>
      <c r="O92" s="23">
        <f t="shared" si="7"/>
        <v>27</v>
      </c>
      <c r="P92" s="24">
        <f t="shared" si="6"/>
        <v>352.878</v>
      </c>
      <c r="Q92" s="13"/>
    </row>
    <row r="93" spans="1:17" ht="15">
      <c r="A93" s="83" t="s">
        <v>201</v>
      </c>
      <c r="B93" s="83" t="s">
        <v>184</v>
      </c>
      <c r="C93" s="76" t="s">
        <v>89</v>
      </c>
      <c r="D93" s="76">
        <v>3</v>
      </c>
      <c r="E93" s="77">
        <v>22.130000000000003</v>
      </c>
      <c r="F93" s="78">
        <v>34</v>
      </c>
      <c r="G93" s="81">
        <v>7</v>
      </c>
      <c r="H93" s="81">
        <v>16</v>
      </c>
      <c r="I93" s="81">
        <v>52</v>
      </c>
      <c r="J93" s="81">
        <v>25</v>
      </c>
      <c r="K93" s="81">
        <v>0</v>
      </c>
      <c r="L93" s="82">
        <v>2.05</v>
      </c>
      <c r="M93" s="14" t="str">
        <f>"88"</f>
        <v>88</v>
      </c>
      <c r="N93" s="8">
        <v>116</v>
      </c>
      <c r="O93" s="23">
        <f t="shared" si="7"/>
        <v>28</v>
      </c>
      <c r="P93" s="24">
        <f t="shared" si="6"/>
        <v>45.3665</v>
      </c>
      <c r="Q93" s="13"/>
    </row>
    <row r="94" spans="1:17" ht="15">
      <c r="A94" s="83" t="s">
        <v>201</v>
      </c>
      <c r="B94" s="83">
        <v>92</v>
      </c>
      <c r="C94" s="76" t="s">
        <v>87</v>
      </c>
      <c r="D94" s="76">
        <v>7</v>
      </c>
      <c r="E94" s="77">
        <v>120.99999999999999</v>
      </c>
      <c r="F94" s="78">
        <v>15</v>
      </c>
      <c r="G94" s="81">
        <v>8</v>
      </c>
      <c r="H94" s="81">
        <v>24</v>
      </c>
      <c r="I94" s="81">
        <v>36</v>
      </c>
      <c r="J94" s="81">
        <v>29</v>
      </c>
      <c r="K94" s="81">
        <v>3</v>
      </c>
      <c r="L94" s="82">
        <v>2.05</v>
      </c>
      <c r="M94" s="14" t="str">
        <f>"88"</f>
        <v>88</v>
      </c>
      <c r="N94" s="8">
        <v>92</v>
      </c>
      <c r="O94" s="23">
        <f t="shared" si="7"/>
        <v>4</v>
      </c>
      <c r="P94" s="24">
        <f t="shared" si="6"/>
        <v>248.04999999999995</v>
      </c>
      <c r="Q94" s="13"/>
    </row>
    <row r="95" spans="1:17" ht="15">
      <c r="A95" s="83" t="s">
        <v>201</v>
      </c>
      <c r="B95" s="83" t="s">
        <v>182</v>
      </c>
      <c r="C95" s="76" t="s">
        <v>88</v>
      </c>
      <c r="D95" s="76">
        <v>15</v>
      </c>
      <c r="E95" s="77">
        <v>286.06</v>
      </c>
      <c r="F95" s="78">
        <v>25</v>
      </c>
      <c r="G95" s="81">
        <v>8</v>
      </c>
      <c r="H95" s="81">
        <v>24</v>
      </c>
      <c r="I95" s="81">
        <v>36</v>
      </c>
      <c r="J95" s="81">
        <v>28</v>
      </c>
      <c r="K95" s="81">
        <v>4</v>
      </c>
      <c r="L95" s="82">
        <v>2.05</v>
      </c>
      <c r="M95" s="14" t="str">
        <f>"88"</f>
        <v>88</v>
      </c>
      <c r="N95" s="8">
        <v>67</v>
      </c>
      <c r="O95" s="23">
        <f t="shared" si="7"/>
        <v>-21</v>
      </c>
      <c r="P95" s="24">
        <f t="shared" si="6"/>
        <v>586.423</v>
      </c>
      <c r="Q95" s="13"/>
    </row>
    <row r="96" spans="1:17" ht="15">
      <c r="A96" s="83" t="s">
        <v>213</v>
      </c>
      <c r="B96" s="83">
        <v>97</v>
      </c>
      <c r="C96" s="76" t="s">
        <v>90</v>
      </c>
      <c r="D96" s="76">
        <v>17</v>
      </c>
      <c r="E96" s="77">
        <v>198.45</v>
      </c>
      <c r="F96" s="78">
        <v>26</v>
      </c>
      <c r="G96" s="81">
        <v>6</v>
      </c>
      <c r="H96" s="81">
        <v>25</v>
      </c>
      <c r="I96" s="81">
        <v>41</v>
      </c>
      <c r="J96" s="81">
        <v>25</v>
      </c>
      <c r="K96" s="81">
        <v>4</v>
      </c>
      <c r="L96" s="82">
        <v>2.04</v>
      </c>
      <c r="M96" s="14" t="str">
        <f>"91"</f>
        <v>91</v>
      </c>
      <c r="N96" s="8">
        <v>97</v>
      </c>
      <c r="O96" s="23">
        <f t="shared" si="7"/>
        <v>6</v>
      </c>
      <c r="P96" s="24">
        <f t="shared" si="6"/>
        <v>404.83799999999997</v>
      </c>
      <c r="Q96" s="13"/>
    </row>
    <row r="97" spans="1:17" ht="15">
      <c r="A97" s="83" t="s">
        <v>213</v>
      </c>
      <c r="B97" s="83">
        <v>81</v>
      </c>
      <c r="C97" s="76" t="s">
        <v>91</v>
      </c>
      <c r="D97" s="76">
        <v>18</v>
      </c>
      <c r="E97" s="77">
        <v>213.85000000000002</v>
      </c>
      <c r="F97" s="78">
        <v>35</v>
      </c>
      <c r="G97" s="81">
        <v>5</v>
      </c>
      <c r="H97" s="81">
        <v>25</v>
      </c>
      <c r="I97" s="81">
        <v>42</v>
      </c>
      <c r="J97" s="81">
        <v>24</v>
      </c>
      <c r="K97" s="81">
        <v>4</v>
      </c>
      <c r="L97" s="82">
        <v>2.04</v>
      </c>
      <c r="M97" s="14" t="str">
        <f>"91"</f>
        <v>91</v>
      </c>
      <c r="N97" s="8">
        <v>81</v>
      </c>
      <c r="O97" s="23">
        <f t="shared" si="7"/>
        <v>-10</v>
      </c>
      <c r="P97" s="24">
        <f t="shared" si="6"/>
        <v>436.2540000000001</v>
      </c>
      <c r="Q97" s="13"/>
    </row>
    <row r="98" spans="1:17" ht="15">
      <c r="A98" s="83" t="s">
        <v>181</v>
      </c>
      <c r="B98" s="83">
        <v>101</v>
      </c>
      <c r="C98" s="76" t="s">
        <v>93</v>
      </c>
      <c r="D98" s="76">
        <v>11</v>
      </c>
      <c r="E98" s="77">
        <v>151.37</v>
      </c>
      <c r="F98" s="78">
        <v>19</v>
      </c>
      <c r="G98" s="81">
        <v>6</v>
      </c>
      <c r="H98" s="81">
        <v>24</v>
      </c>
      <c r="I98" s="81">
        <v>40</v>
      </c>
      <c r="J98" s="81">
        <v>25</v>
      </c>
      <c r="K98" s="81">
        <v>5</v>
      </c>
      <c r="L98" s="82">
        <v>2.01</v>
      </c>
      <c r="M98" s="14" t="str">
        <f>"93"</f>
        <v>93</v>
      </c>
      <c r="N98" s="8">
        <v>101</v>
      </c>
      <c r="O98" s="23">
        <f t="shared" si="7"/>
        <v>8</v>
      </c>
      <c r="P98" s="24">
        <f t="shared" si="6"/>
        <v>304.2537</v>
      </c>
      <c r="Q98" s="13"/>
    </row>
    <row r="99" spans="1:17" ht="15">
      <c r="A99" s="83" t="s">
        <v>181</v>
      </c>
      <c r="B99" s="83">
        <v>89</v>
      </c>
      <c r="C99" s="76" t="s">
        <v>92</v>
      </c>
      <c r="D99" s="76">
        <v>14</v>
      </c>
      <c r="E99" s="77">
        <v>157.91</v>
      </c>
      <c r="F99" s="78">
        <v>25</v>
      </c>
      <c r="G99" s="81">
        <v>5</v>
      </c>
      <c r="H99" s="81">
        <v>23</v>
      </c>
      <c r="I99" s="81">
        <v>43</v>
      </c>
      <c r="J99" s="81">
        <v>27</v>
      </c>
      <c r="K99" s="81">
        <v>3</v>
      </c>
      <c r="L99" s="82">
        <v>2.01</v>
      </c>
      <c r="M99" s="14" t="str">
        <f>"93"</f>
        <v>93</v>
      </c>
      <c r="N99" s="8">
        <v>89</v>
      </c>
      <c r="O99" s="23">
        <f t="shared" si="7"/>
        <v>-4</v>
      </c>
      <c r="P99" s="24">
        <f t="shared" si="6"/>
        <v>317.3991</v>
      </c>
      <c r="Q99" s="13"/>
    </row>
    <row r="100" spans="1:17" ht="15">
      <c r="A100" s="83">
        <v>95</v>
      </c>
      <c r="B100" s="83" t="s">
        <v>185</v>
      </c>
      <c r="C100" s="76" t="s">
        <v>94</v>
      </c>
      <c r="D100" s="76">
        <v>6</v>
      </c>
      <c r="E100" s="77">
        <v>77.34</v>
      </c>
      <c r="F100" s="78">
        <v>14</v>
      </c>
      <c r="G100" s="81">
        <v>4</v>
      </c>
      <c r="H100" s="81">
        <v>26</v>
      </c>
      <c r="I100" s="81">
        <v>39</v>
      </c>
      <c r="J100" s="81">
        <v>29</v>
      </c>
      <c r="K100" s="81">
        <v>3</v>
      </c>
      <c r="L100" s="82">
        <v>1.99</v>
      </c>
      <c r="M100" s="14">
        <v>95</v>
      </c>
      <c r="N100" s="8">
        <v>108</v>
      </c>
      <c r="O100" s="23">
        <f t="shared" si="7"/>
        <v>13</v>
      </c>
      <c r="P100" s="24">
        <f t="shared" si="6"/>
        <v>153.9066</v>
      </c>
      <c r="Q100" s="13"/>
    </row>
    <row r="101" spans="1:17" ht="15">
      <c r="A101" s="83" t="s">
        <v>214</v>
      </c>
      <c r="B101" s="83" t="s">
        <v>186</v>
      </c>
      <c r="C101" s="76" t="s">
        <v>98</v>
      </c>
      <c r="D101" s="76">
        <v>4</v>
      </c>
      <c r="E101" s="77">
        <v>39.45</v>
      </c>
      <c r="F101" s="78">
        <v>7</v>
      </c>
      <c r="G101" s="81">
        <v>9</v>
      </c>
      <c r="H101" s="81">
        <v>15</v>
      </c>
      <c r="I101" s="81">
        <v>43</v>
      </c>
      <c r="J101" s="81">
        <v>29</v>
      </c>
      <c r="K101" s="81">
        <v>4</v>
      </c>
      <c r="L101" s="82">
        <v>1.96</v>
      </c>
      <c r="M101" s="14" t="str">
        <f>"96"</f>
        <v>96</v>
      </c>
      <c r="N101" s="8">
        <v>127</v>
      </c>
      <c r="O101" s="23">
        <f t="shared" si="7"/>
        <v>31</v>
      </c>
      <c r="P101" s="24">
        <f t="shared" si="6"/>
        <v>77.322</v>
      </c>
      <c r="Q101" s="13"/>
    </row>
    <row r="102" spans="1:17" ht="15">
      <c r="A102" s="83" t="s">
        <v>214</v>
      </c>
      <c r="B102" s="83" t="s">
        <v>186</v>
      </c>
      <c r="C102" s="76" t="s">
        <v>97</v>
      </c>
      <c r="D102" s="76">
        <v>5</v>
      </c>
      <c r="E102" s="77">
        <v>33.65</v>
      </c>
      <c r="F102" s="78">
        <v>17</v>
      </c>
      <c r="G102" s="81">
        <v>2</v>
      </c>
      <c r="H102" s="81">
        <v>24</v>
      </c>
      <c r="I102" s="81">
        <v>45</v>
      </c>
      <c r="J102" s="81">
        <v>27</v>
      </c>
      <c r="K102" s="81">
        <v>2</v>
      </c>
      <c r="L102" s="82">
        <v>1.96</v>
      </c>
      <c r="M102" s="14" t="str">
        <f>"96"</f>
        <v>96</v>
      </c>
      <c r="N102" s="8">
        <v>127</v>
      </c>
      <c r="O102" s="23">
        <f t="shared" si="7"/>
        <v>31</v>
      </c>
      <c r="P102" s="24">
        <f aca="true" t="shared" si="8" ref="P102:P137">E102*L102</f>
        <v>65.954</v>
      </c>
      <c r="Q102" s="13"/>
    </row>
    <row r="103" spans="1:17" ht="15">
      <c r="A103" s="83" t="s">
        <v>214</v>
      </c>
      <c r="B103" s="83" t="s">
        <v>181</v>
      </c>
      <c r="C103" s="76" t="s">
        <v>96</v>
      </c>
      <c r="D103" s="76">
        <v>17</v>
      </c>
      <c r="E103" s="77">
        <v>245.34</v>
      </c>
      <c r="F103" s="78">
        <v>26</v>
      </c>
      <c r="G103" s="81">
        <v>6</v>
      </c>
      <c r="H103" s="81">
        <v>22</v>
      </c>
      <c r="I103" s="81">
        <v>39</v>
      </c>
      <c r="J103" s="81">
        <v>29</v>
      </c>
      <c r="K103" s="81">
        <v>4</v>
      </c>
      <c r="L103" s="82">
        <v>1.96</v>
      </c>
      <c r="M103" s="14" t="str">
        <f>"96"</f>
        <v>96</v>
      </c>
      <c r="N103" s="8">
        <v>93</v>
      </c>
      <c r="O103" s="23">
        <f t="shared" si="7"/>
        <v>-3</v>
      </c>
      <c r="P103" s="24">
        <f t="shared" si="8"/>
        <v>480.8664</v>
      </c>
      <c r="Q103" s="13"/>
    </row>
    <row r="104" spans="1:17" ht="15">
      <c r="A104" s="83" t="s">
        <v>214</v>
      </c>
      <c r="B104" s="83">
        <v>76</v>
      </c>
      <c r="C104" s="76" t="s">
        <v>95</v>
      </c>
      <c r="D104" s="76">
        <v>8</v>
      </c>
      <c r="E104" s="77">
        <v>69.39999999999999</v>
      </c>
      <c r="F104" s="78" t="s">
        <v>169</v>
      </c>
      <c r="G104" s="81">
        <v>4</v>
      </c>
      <c r="H104" s="81">
        <v>25</v>
      </c>
      <c r="I104" s="81">
        <v>40</v>
      </c>
      <c r="J104" s="81">
        <v>27</v>
      </c>
      <c r="K104" s="81">
        <v>4</v>
      </c>
      <c r="L104" s="82">
        <v>1.96</v>
      </c>
      <c r="M104" s="14" t="str">
        <f>"96"</f>
        <v>96</v>
      </c>
      <c r="N104" s="8">
        <v>76</v>
      </c>
      <c r="O104" s="23">
        <f t="shared" si="7"/>
        <v>-20</v>
      </c>
      <c r="P104" s="24">
        <f t="shared" si="8"/>
        <v>136.02399999999997</v>
      </c>
      <c r="Q104" s="13"/>
    </row>
    <row r="105" spans="1:17" ht="15">
      <c r="A105" s="83" t="s">
        <v>215</v>
      </c>
      <c r="B105" s="83">
        <v>115</v>
      </c>
      <c r="C105" s="76" t="s">
        <v>99</v>
      </c>
      <c r="D105" s="76">
        <v>14</v>
      </c>
      <c r="E105" s="77">
        <v>145.55</v>
      </c>
      <c r="F105" s="78">
        <v>33</v>
      </c>
      <c r="G105" s="81">
        <v>5</v>
      </c>
      <c r="H105" s="81">
        <v>23</v>
      </c>
      <c r="I105" s="81">
        <v>38</v>
      </c>
      <c r="J105" s="81">
        <v>26</v>
      </c>
      <c r="K105" s="81">
        <v>8</v>
      </c>
      <c r="L105" s="82">
        <v>1.9</v>
      </c>
      <c r="M105" s="14" t="str">
        <f>"100"</f>
        <v>100</v>
      </c>
      <c r="N105" s="8">
        <v>115</v>
      </c>
      <c r="O105" s="23">
        <f t="shared" si="7"/>
        <v>15</v>
      </c>
      <c r="P105" s="24">
        <f t="shared" si="8"/>
        <v>276.545</v>
      </c>
      <c r="Q105" s="13"/>
    </row>
    <row r="106" spans="1:17" ht="15">
      <c r="A106" s="83" t="s">
        <v>215</v>
      </c>
      <c r="B106" s="83">
        <v>90</v>
      </c>
      <c r="C106" s="76" t="s">
        <v>100</v>
      </c>
      <c r="D106" s="76">
        <v>19</v>
      </c>
      <c r="E106" s="77">
        <v>180.75</v>
      </c>
      <c r="F106" s="78">
        <v>33</v>
      </c>
      <c r="G106" s="81">
        <v>4</v>
      </c>
      <c r="H106" s="81">
        <v>21</v>
      </c>
      <c r="I106" s="81">
        <v>41</v>
      </c>
      <c r="J106" s="81">
        <v>28</v>
      </c>
      <c r="K106" s="81">
        <v>6</v>
      </c>
      <c r="L106" s="82">
        <v>1.9</v>
      </c>
      <c r="M106" s="14" t="str">
        <f>"100"</f>
        <v>100</v>
      </c>
      <c r="N106" s="8">
        <v>90</v>
      </c>
      <c r="O106" s="23">
        <f t="shared" si="7"/>
        <v>-10</v>
      </c>
      <c r="P106" s="24">
        <f t="shared" si="8"/>
        <v>343.425</v>
      </c>
      <c r="Q106" s="13"/>
    </row>
    <row r="107" spans="1:17" ht="15">
      <c r="A107" s="83">
        <v>102</v>
      </c>
      <c r="B107" s="83">
        <v>102</v>
      </c>
      <c r="C107" s="76" t="s">
        <v>101</v>
      </c>
      <c r="D107" s="76">
        <v>10</v>
      </c>
      <c r="E107" s="77">
        <v>74.58</v>
      </c>
      <c r="F107" s="78">
        <v>30</v>
      </c>
      <c r="G107" s="81">
        <v>4</v>
      </c>
      <c r="H107" s="81">
        <v>18</v>
      </c>
      <c r="I107" s="81">
        <v>45</v>
      </c>
      <c r="J107" s="81">
        <v>28</v>
      </c>
      <c r="K107" s="81">
        <v>4</v>
      </c>
      <c r="L107" s="82">
        <v>1.89</v>
      </c>
      <c r="M107" s="14">
        <v>102</v>
      </c>
      <c r="N107" s="8">
        <v>102</v>
      </c>
      <c r="O107" s="23">
        <f t="shared" si="7"/>
        <v>0</v>
      </c>
      <c r="P107" s="24">
        <f t="shared" si="8"/>
        <v>140.9562</v>
      </c>
      <c r="Q107" s="13"/>
    </row>
    <row r="108" spans="1:17" ht="15">
      <c r="A108" s="83">
        <v>103</v>
      </c>
      <c r="B108" s="83">
        <v>72</v>
      </c>
      <c r="C108" s="76" t="s">
        <v>102</v>
      </c>
      <c r="D108" s="76">
        <v>6</v>
      </c>
      <c r="E108" s="77">
        <v>101.55000000000001</v>
      </c>
      <c r="F108" s="78" t="s">
        <v>169</v>
      </c>
      <c r="G108" s="81">
        <v>5</v>
      </c>
      <c r="H108" s="81">
        <v>23</v>
      </c>
      <c r="I108" s="81">
        <v>35</v>
      </c>
      <c r="J108" s="81">
        <v>31</v>
      </c>
      <c r="K108" s="81">
        <v>7</v>
      </c>
      <c r="L108" s="82">
        <v>1.88</v>
      </c>
      <c r="M108" s="14">
        <v>103</v>
      </c>
      <c r="N108" s="8">
        <v>72</v>
      </c>
      <c r="O108" s="23">
        <f t="shared" si="7"/>
        <v>-31</v>
      </c>
      <c r="P108" s="24">
        <f t="shared" si="8"/>
        <v>190.91400000000002</v>
      </c>
      <c r="Q108" s="13"/>
    </row>
    <row r="109" spans="1:17" ht="15">
      <c r="A109" s="83" t="s">
        <v>216</v>
      </c>
      <c r="B109" s="83">
        <v>120</v>
      </c>
      <c r="C109" s="76" t="s">
        <v>104</v>
      </c>
      <c r="D109" s="76">
        <v>4</v>
      </c>
      <c r="E109" s="77">
        <v>15</v>
      </c>
      <c r="F109" s="78">
        <v>14</v>
      </c>
      <c r="G109" s="81">
        <v>1</v>
      </c>
      <c r="H109" s="81">
        <v>29</v>
      </c>
      <c r="I109" s="81">
        <v>34</v>
      </c>
      <c r="J109" s="81">
        <v>24</v>
      </c>
      <c r="K109" s="81">
        <v>11</v>
      </c>
      <c r="L109" s="82">
        <v>1.86</v>
      </c>
      <c r="M109" s="14" t="str">
        <f>"104"</f>
        <v>104</v>
      </c>
      <c r="N109" s="8">
        <v>120</v>
      </c>
      <c r="O109" s="23">
        <f t="shared" si="7"/>
        <v>16</v>
      </c>
      <c r="P109" s="24">
        <f t="shared" si="8"/>
        <v>27.900000000000002</v>
      </c>
      <c r="Q109" s="13"/>
    </row>
    <row r="110" spans="1:17" ht="15">
      <c r="A110" s="83" t="s">
        <v>216</v>
      </c>
      <c r="B110" s="83" t="s">
        <v>187</v>
      </c>
      <c r="C110" s="76" t="s">
        <v>103</v>
      </c>
      <c r="D110" s="76">
        <v>16</v>
      </c>
      <c r="E110" s="77">
        <v>180.98999999999998</v>
      </c>
      <c r="F110" s="78">
        <v>30</v>
      </c>
      <c r="G110" s="81">
        <v>4</v>
      </c>
      <c r="H110" s="81">
        <v>23</v>
      </c>
      <c r="I110" s="81">
        <v>34</v>
      </c>
      <c r="J110" s="81">
        <v>33</v>
      </c>
      <c r="K110" s="81">
        <v>6</v>
      </c>
      <c r="L110" s="82">
        <v>1.86</v>
      </c>
      <c r="M110" s="14" t="str">
        <f>"104"</f>
        <v>104</v>
      </c>
      <c r="N110" s="8">
        <v>87</v>
      </c>
      <c r="O110" s="23">
        <f>N110-M110</f>
        <v>-17</v>
      </c>
      <c r="P110" s="24">
        <f t="shared" si="8"/>
        <v>336.6414</v>
      </c>
      <c r="Q110" s="13"/>
    </row>
    <row r="111" spans="1:17" ht="15">
      <c r="A111" s="83">
        <v>106</v>
      </c>
      <c r="B111" s="83" t="s">
        <v>188</v>
      </c>
      <c r="C111" s="76" t="s">
        <v>105</v>
      </c>
      <c r="D111" s="76">
        <v>16</v>
      </c>
      <c r="E111" s="77">
        <v>135.85</v>
      </c>
      <c r="F111" s="78">
        <v>25</v>
      </c>
      <c r="G111" s="81">
        <v>3</v>
      </c>
      <c r="H111" s="81">
        <v>24</v>
      </c>
      <c r="I111" s="81">
        <v>35</v>
      </c>
      <c r="J111" s="81">
        <v>32</v>
      </c>
      <c r="K111" s="81">
        <v>6</v>
      </c>
      <c r="L111" s="82">
        <v>1.85</v>
      </c>
      <c r="M111" s="14">
        <v>106</v>
      </c>
      <c r="N111" s="8">
        <v>105</v>
      </c>
      <c r="O111" s="23">
        <f>N111-M111</f>
        <v>-1</v>
      </c>
      <c r="P111" s="24">
        <f t="shared" si="8"/>
        <v>251.3225</v>
      </c>
      <c r="Q111" s="13"/>
    </row>
    <row r="112" spans="1:17" ht="15">
      <c r="A112" s="83" t="s">
        <v>217</v>
      </c>
      <c r="B112" s="83" t="s">
        <v>169</v>
      </c>
      <c r="C112" s="76" t="s">
        <v>106</v>
      </c>
      <c r="D112" s="76">
        <v>21</v>
      </c>
      <c r="E112" s="77">
        <v>260.03999999999996</v>
      </c>
      <c r="F112" s="78">
        <v>31</v>
      </c>
      <c r="G112" s="81">
        <v>4</v>
      </c>
      <c r="H112" s="81">
        <v>20</v>
      </c>
      <c r="I112" s="81">
        <v>37</v>
      </c>
      <c r="J112" s="81">
        <v>33</v>
      </c>
      <c r="K112" s="81">
        <v>6</v>
      </c>
      <c r="L112" s="82">
        <v>1.84</v>
      </c>
      <c r="M112" s="14" t="str">
        <f>"107"</f>
        <v>107</v>
      </c>
      <c r="N112" s="8" t="s">
        <v>169</v>
      </c>
      <c r="O112" s="23" t="s">
        <v>169</v>
      </c>
      <c r="P112" s="24">
        <f t="shared" si="8"/>
        <v>478.4736</v>
      </c>
      <c r="Q112" s="13"/>
    </row>
    <row r="113" spans="1:17" ht="15">
      <c r="A113" s="83" t="s">
        <v>217</v>
      </c>
      <c r="B113" s="83">
        <v>119</v>
      </c>
      <c r="C113" s="76" t="s">
        <v>107</v>
      </c>
      <c r="D113" s="76">
        <v>14</v>
      </c>
      <c r="E113" s="77">
        <v>69.6</v>
      </c>
      <c r="F113" s="78">
        <v>20</v>
      </c>
      <c r="G113" s="81">
        <v>5</v>
      </c>
      <c r="H113" s="81">
        <v>20</v>
      </c>
      <c r="I113" s="81">
        <v>34</v>
      </c>
      <c r="J113" s="81">
        <v>36</v>
      </c>
      <c r="K113" s="81">
        <v>5</v>
      </c>
      <c r="L113" s="82">
        <v>1.84</v>
      </c>
      <c r="M113" s="14" t="str">
        <f>"107"</f>
        <v>107</v>
      </c>
      <c r="N113" s="8">
        <v>119</v>
      </c>
      <c r="O113" s="23">
        <f aca="true" t="shared" si="9" ref="O113:O127">N113-M113</f>
        <v>12</v>
      </c>
      <c r="P113" s="24">
        <f t="shared" si="8"/>
        <v>128.064</v>
      </c>
      <c r="Q113" s="13"/>
    </row>
    <row r="114" spans="1:17" ht="15">
      <c r="A114" s="83" t="s">
        <v>218</v>
      </c>
      <c r="B114" s="83">
        <v>103</v>
      </c>
      <c r="C114" s="76" t="s">
        <v>108</v>
      </c>
      <c r="D114" s="76">
        <v>6</v>
      </c>
      <c r="E114" s="77">
        <v>53.7</v>
      </c>
      <c r="F114" s="78" t="s">
        <v>168</v>
      </c>
      <c r="G114" s="81">
        <v>3</v>
      </c>
      <c r="H114" s="81">
        <v>20</v>
      </c>
      <c r="I114" s="81">
        <v>39</v>
      </c>
      <c r="J114" s="81">
        <v>32</v>
      </c>
      <c r="K114" s="81">
        <v>5</v>
      </c>
      <c r="L114" s="82">
        <v>1.83</v>
      </c>
      <c r="M114" s="14" t="str">
        <f>"109"</f>
        <v>109</v>
      </c>
      <c r="N114" s="8">
        <v>103</v>
      </c>
      <c r="O114" s="23">
        <f t="shared" si="9"/>
        <v>-6</v>
      </c>
      <c r="P114" s="24">
        <f t="shared" si="8"/>
        <v>98.27100000000002</v>
      </c>
      <c r="Q114" s="13"/>
    </row>
    <row r="115" spans="1:17" ht="15">
      <c r="A115" s="83" t="s">
        <v>218</v>
      </c>
      <c r="B115" s="83" t="s">
        <v>187</v>
      </c>
      <c r="C115" s="76" t="s">
        <v>109</v>
      </c>
      <c r="D115" s="76">
        <v>14</v>
      </c>
      <c r="E115" s="77">
        <v>192.10000000000002</v>
      </c>
      <c r="F115" s="78">
        <v>38</v>
      </c>
      <c r="G115" s="81">
        <v>2</v>
      </c>
      <c r="H115" s="81">
        <v>19</v>
      </c>
      <c r="I115" s="81">
        <v>43</v>
      </c>
      <c r="J115" s="81">
        <v>30</v>
      </c>
      <c r="K115" s="81">
        <v>6</v>
      </c>
      <c r="L115" s="82">
        <v>1.83</v>
      </c>
      <c r="M115" s="14" t="str">
        <f>"109"</f>
        <v>109</v>
      </c>
      <c r="N115" s="8">
        <v>87</v>
      </c>
      <c r="O115" s="23">
        <f t="shared" si="9"/>
        <v>-22</v>
      </c>
      <c r="P115" s="24">
        <f t="shared" si="8"/>
        <v>351.54300000000006</v>
      </c>
      <c r="Q115" s="13"/>
    </row>
    <row r="116" spans="1:17" ht="15">
      <c r="A116" s="83" t="s">
        <v>219</v>
      </c>
      <c r="B116" s="83">
        <v>135</v>
      </c>
      <c r="C116" s="76" t="s">
        <v>110</v>
      </c>
      <c r="D116" s="76">
        <v>4</v>
      </c>
      <c r="E116" s="77">
        <v>25.090000000000003</v>
      </c>
      <c r="F116" s="78">
        <v>12</v>
      </c>
      <c r="G116" s="81">
        <v>5</v>
      </c>
      <c r="H116" s="81">
        <v>17</v>
      </c>
      <c r="I116" s="81">
        <v>41</v>
      </c>
      <c r="J116" s="81">
        <v>28</v>
      </c>
      <c r="K116" s="81">
        <v>9</v>
      </c>
      <c r="L116" s="82">
        <v>1.79</v>
      </c>
      <c r="M116" s="14" t="str">
        <f>"111"</f>
        <v>111</v>
      </c>
      <c r="N116" s="8">
        <v>135</v>
      </c>
      <c r="O116" s="23">
        <f t="shared" si="9"/>
        <v>24</v>
      </c>
      <c r="P116" s="24">
        <f t="shared" si="8"/>
        <v>44.911100000000005</v>
      </c>
      <c r="Q116" s="13"/>
    </row>
    <row r="117" spans="1:17" ht="15">
      <c r="A117" s="83" t="s">
        <v>219</v>
      </c>
      <c r="B117" s="83">
        <v>118</v>
      </c>
      <c r="C117" s="76" t="s">
        <v>111</v>
      </c>
      <c r="D117" s="76">
        <v>7</v>
      </c>
      <c r="E117" s="77">
        <v>76.70000000000002</v>
      </c>
      <c r="F117" s="78">
        <v>17</v>
      </c>
      <c r="G117" s="81">
        <v>3</v>
      </c>
      <c r="H117" s="81">
        <v>21</v>
      </c>
      <c r="I117" s="81">
        <v>35</v>
      </c>
      <c r="J117" s="81">
        <v>34</v>
      </c>
      <c r="K117" s="81">
        <v>7</v>
      </c>
      <c r="L117" s="82">
        <v>1.79</v>
      </c>
      <c r="M117" s="14" t="str">
        <f>"111"</f>
        <v>111</v>
      </c>
      <c r="N117" s="8">
        <v>118</v>
      </c>
      <c r="O117" s="23">
        <f t="shared" si="9"/>
        <v>7</v>
      </c>
      <c r="P117" s="24">
        <f t="shared" si="8"/>
        <v>137.29300000000003</v>
      </c>
      <c r="Q117" s="13"/>
    </row>
    <row r="118" spans="1:17" ht="15">
      <c r="A118" s="83">
        <v>113</v>
      </c>
      <c r="B118" s="83">
        <v>125</v>
      </c>
      <c r="C118" s="76" t="s">
        <v>112</v>
      </c>
      <c r="D118" s="76">
        <v>9</v>
      </c>
      <c r="E118" s="77">
        <v>53.39999999999999</v>
      </c>
      <c r="F118" s="78">
        <v>23</v>
      </c>
      <c r="G118" s="81">
        <v>4</v>
      </c>
      <c r="H118" s="81">
        <v>17</v>
      </c>
      <c r="I118" s="81">
        <v>36</v>
      </c>
      <c r="J118" s="81">
        <v>36</v>
      </c>
      <c r="K118" s="81">
        <v>7</v>
      </c>
      <c r="L118" s="82">
        <v>1.75</v>
      </c>
      <c r="M118" s="14">
        <v>113</v>
      </c>
      <c r="N118" s="8">
        <v>125</v>
      </c>
      <c r="O118" s="23">
        <f t="shared" si="9"/>
        <v>12</v>
      </c>
      <c r="P118" s="24">
        <f t="shared" si="8"/>
        <v>93.44999999999999</v>
      </c>
      <c r="Q118" s="13"/>
    </row>
    <row r="119" spans="1:17" ht="15">
      <c r="A119" s="83">
        <v>114</v>
      </c>
      <c r="B119" s="83" t="s">
        <v>184</v>
      </c>
      <c r="C119" s="76" t="s">
        <v>113</v>
      </c>
      <c r="D119" s="76">
        <v>10</v>
      </c>
      <c r="E119" s="77">
        <v>63.80000000000001</v>
      </c>
      <c r="F119" s="78">
        <v>15</v>
      </c>
      <c r="G119" s="81">
        <v>2</v>
      </c>
      <c r="H119" s="81">
        <v>17</v>
      </c>
      <c r="I119" s="81">
        <v>39</v>
      </c>
      <c r="J119" s="81">
        <v>36</v>
      </c>
      <c r="K119" s="81">
        <v>6</v>
      </c>
      <c r="L119" s="82">
        <v>1.74</v>
      </c>
      <c r="M119" s="14">
        <v>114</v>
      </c>
      <c r="N119" s="8">
        <v>116</v>
      </c>
      <c r="O119" s="23">
        <f t="shared" si="9"/>
        <v>2</v>
      </c>
      <c r="P119" s="24">
        <f t="shared" si="8"/>
        <v>111.01200000000001</v>
      </c>
      <c r="Q119" s="13"/>
    </row>
    <row r="120" spans="1:17" ht="15">
      <c r="A120" s="83">
        <v>115</v>
      </c>
      <c r="B120" s="83">
        <v>79</v>
      </c>
      <c r="C120" s="76" t="s">
        <v>114</v>
      </c>
      <c r="D120" s="76">
        <v>4</v>
      </c>
      <c r="E120" s="77">
        <v>30</v>
      </c>
      <c r="F120" s="78">
        <v>21</v>
      </c>
      <c r="G120" s="81">
        <v>7</v>
      </c>
      <c r="H120" s="81">
        <v>17</v>
      </c>
      <c r="I120" s="81">
        <v>32</v>
      </c>
      <c r="J120" s="81">
        <v>31</v>
      </c>
      <c r="K120" s="81">
        <v>13</v>
      </c>
      <c r="L120" s="82">
        <v>1.73</v>
      </c>
      <c r="M120" s="14">
        <v>115</v>
      </c>
      <c r="N120" s="8">
        <v>79</v>
      </c>
      <c r="O120" s="23">
        <f t="shared" si="9"/>
        <v>-36</v>
      </c>
      <c r="P120" s="24">
        <f t="shared" si="8"/>
        <v>51.9</v>
      </c>
      <c r="Q120" s="13"/>
    </row>
    <row r="121" spans="1:17" ht="15">
      <c r="A121" s="83">
        <v>116</v>
      </c>
      <c r="B121" s="83">
        <v>77</v>
      </c>
      <c r="C121" s="76" t="s">
        <v>115</v>
      </c>
      <c r="D121" s="76">
        <v>12</v>
      </c>
      <c r="E121" s="77">
        <v>94.06</v>
      </c>
      <c r="F121" s="78">
        <v>29</v>
      </c>
      <c r="G121" s="81">
        <v>3</v>
      </c>
      <c r="H121" s="81">
        <v>16</v>
      </c>
      <c r="I121" s="81">
        <v>40</v>
      </c>
      <c r="J121" s="81">
        <v>34</v>
      </c>
      <c r="K121" s="81">
        <v>7</v>
      </c>
      <c r="L121" s="82">
        <v>1.72</v>
      </c>
      <c r="M121" s="14">
        <v>116</v>
      </c>
      <c r="N121" s="8">
        <v>77</v>
      </c>
      <c r="O121" s="23">
        <f t="shared" si="9"/>
        <v>-39</v>
      </c>
      <c r="P121" s="24">
        <f t="shared" si="8"/>
        <v>161.7832</v>
      </c>
      <c r="Q121" s="13"/>
    </row>
    <row r="122" spans="1:17" ht="15">
      <c r="A122" s="83" t="s">
        <v>220</v>
      </c>
      <c r="B122" s="83">
        <v>131</v>
      </c>
      <c r="C122" s="76" t="s">
        <v>117</v>
      </c>
      <c r="D122" s="76">
        <v>6</v>
      </c>
      <c r="E122" s="77">
        <v>26.8</v>
      </c>
      <c r="F122" s="78">
        <v>16</v>
      </c>
      <c r="G122" s="81">
        <v>2</v>
      </c>
      <c r="H122" s="81">
        <v>21</v>
      </c>
      <c r="I122" s="81">
        <v>34</v>
      </c>
      <c r="J122" s="81">
        <v>31</v>
      </c>
      <c r="K122" s="81">
        <v>12</v>
      </c>
      <c r="L122" s="82">
        <v>1.69</v>
      </c>
      <c r="M122" s="14" t="str">
        <f>"117"</f>
        <v>117</v>
      </c>
      <c r="N122" s="8">
        <v>131</v>
      </c>
      <c r="O122" s="23">
        <f t="shared" si="9"/>
        <v>14</v>
      </c>
      <c r="P122" s="24">
        <f t="shared" si="8"/>
        <v>45.292</v>
      </c>
      <c r="Q122" s="13"/>
    </row>
    <row r="123" spans="1:17" ht="15">
      <c r="A123" s="83" t="s">
        <v>220</v>
      </c>
      <c r="B123" s="83">
        <v>123</v>
      </c>
      <c r="C123" s="76" t="s">
        <v>116</v>
      </c>
      <c r="D123" s="76">
        <v>9</v>
      </c>
      <c r="E123" s="77">
        <v>83.5</v>
      </c>
      <c r="F123" s="78">
        <v>20</v>
      </c>
      <c r="G123" s="81">
        <v>3</v>
      </c>
      <c r="H123" s="81">
        <v>15</v>
      </c>
      <c r="I123" s="81">
        <v>39</v>
      </c>
      <c r="J123" s="81">
        <v>37</v>
      </c>
      <c r="K123" s="81">
        <v>7</v>
      </c>
      <c r="L123" s="82">
        <v>1.69</v>
      </c>
      <c r="M123" s="14" t="str">
        <f>"117"</f>
        <v>117</v>
      </c>
      <c r="N123" s="8">
        <v>123</v>
      </c>
      <c r="O123" s="23">
        <f t="shared" si="9"/>
        <v>6</v>
      </c>
      <c r="P123" s="24">
        <f t="shared" si="8"/>
        <v>141.115</v>
      </c>
      <c r="Q123" s="13"/>
    </row>
    <row r="124" spans="1:17" ht="15">
      <c r="A124" s="83" t="s">
        <v>221</v>
      </c>
      <c r="B124" s="83">
        <v>136</v>
      </c>
      <c r="C124" s="76" t="s">
        <v>118</v>
      </c>
      <c r="D124" s="76">
        <v>7</v>
      </c>
      <c r="E124" s="77">
        <v>52.730000000000004</v>
      </c>
      <c r="F124" s="78">
        <v>8</v>
      </c>
      <c r="G124" s="81">
        <v>3</v>
      </c>
      <c r="H124" s="81">
        <v>18</v>
      </c>
      <c r="I124" s="81">
        <v>31</v>
      </c>
      <c r="J124" s="81">
        <v>38</v>
      </c>
      <c r="K124" s="81">
        <v>9</v>
      </c>
      <c r="L124" s="82">
        <v>1.67</v>
      </c>
      <c r="M124" s="14" t="str">
        <f>"119"</f>
        <v>119</v>
      </c>
      <c r="N124" s="8">
        <v>136</v>
      </c>
      <c r="O124" s="23">
        <f t="shared" si="9"/>
        <v>17</v>
      </c>
      <c r="P124" s="24">
        <f t="shared" si="8"/>
        <v>88.0591</v>
      </c>
      <c r="Q124" s="13"/>
    </row>
    <row r="125" spans="1:17" ht="15">
      <c r="A125" s="83" t="s">
        <v>221</v>
      </c>
      <c r="B125" s="83">
        <v>112</v>
      </c>
      <c r="C125" s="76" t="s">
        <v>119</v>
      </c>
      <c r="D125" s="76">
        <v>4</v>
      </c>
      <c r="E125" s="77">
        <v>26.25</v>
      </c>
      <c r="F125" s="78">
        <v>8</v>
      </c>
      <c r="G125" s="81">
        <v>2</v>
      </c>
      <c r="H125" s="81">
        <v>17</v>
      </c>
      <c r="I125" s="81">
        <v>37</v>
      </c>
      <c r="J125" s="81">
        <v>31</v>
      </c>
      <c r="K125" s="81">
        <v>12</v>
      </c>
      <c r="L125" s="82">
        <v>1.67</v>
      </c>
      <c r="M125" s="14" t="str">
        <f>"119"</f>
        <v>119</v>
      </c>
      <c r="N125" s="8">
        <v>112</v>
      </c>
      <c r="O125" s="23">
        <f t="shared" si="9"/>
        <v>-7</v>
      </c>
      <c r="P125" s="24">
        <f t="shared" si="8"/>
        <v>43.8375</v>
      </c>
      <c r="Q125" s="13"/>
    </row>
    <row r="126" spans="1:17" ht="15">
      <c r="A126" s="83">
        <v>121</v>
      </c>
      <c r="B126" s="83">
        <v>104</v>
      </c>
      <c r="C126" s="76" t="s">
        <v>120</v>
      </c>
      <c r="D126" s="76">
        <v>10</v>
      </c>
      <c r="E126" s="77">
        <v>71.4</v>
      </c>
      <c r="F126" s="78">
        <v>13</v>
      </c>
      <c r="G126" s="81">
        <v>2</v>
      </c>
      <c r="H126" s="81">
        <v>20</v>
      </c>
      <c r="I126" s="81">
        <v>28</v>
      </c>
      <c r="J126" s="81">
        <v>39</v>
      </c>
      <c r="K126" s="81">
        <v>11</v>
      </c>
      <c r="L126" s="82">
        <v>1.62</v>
      </c>
      <c r="M126" s="14">
        <v>121</v>
      </c>
      <c r="N126" s="8">
        <v>104</v>
      </c>
      <c r="O126" s="23">
        <f t="shared" si="9"/>
        <v>-17</v>
      </c>
      <c r="P126" s="24">
        <f t="shared" si="8"/>
        <v>115.66800000000002</v>
      </c>
      <c r="Q126" s="13"/>
    </row>
    <row r="127" spans="1:17" ht="15">
      <c r="A127" s="83">
        <v>122</v>
      </c>
      <c r="B127" s="83">
        <v>129</v>
      </c>
      <c r="C127" s="76" t="s">
        <v>121</v>
      </c>
      <c r="D127" s="76">
        <v>4</v>
      </c>
      <c r="E127" s="77">
        <v>23.1</v>
      </c>
      <c r="F127" s="78">
        <v>9</v>
      </c>
      <c r="G127" s="81">
        <v>1</v>
      </c>
      <c r="H127" s="81">
        <v>9</v>
      </c>
      <c r="I127" s="81">
        <v>41</v>
      </c>
      <c r="J127" s="81">
        <v>41</v>
      </c>
      <c r="K127" s="81">
        <v>8</v>
      </c>
      <c r="L127" s="82">
        <v>1.54</v>
      </c>
      <c r="M127" s="14">
        <v>122</v>
      </c>
      <c r="N127" s="8">
        <v>129</v>
      </c>
      <c r="O127" s="23">
        <f t="shared" si="9"/>
        <v>7</v>
      </c>
      <c r="P127" s="24">
        <f t="shared" si="8"/>
        <v>35.574000000000005</v>
      </c>
      <c r="Q127" s="13"/>
    </row>
    <row r="128" spans="1:17" ht="15">
      <c r="A128" s="83">
        <v>123</v>
      </c>
      <c r="B128" s="83" t="s">
        <v>169</v>
      </c>
      <c r="C128" s="76" t="s">
        <v>122</v>
      </c>
      <c r="D128" s="76">
        <v>3</v>
      </c>
      <c r="E128" s="77">
        <v>7.8</v>
      </c>
      <c r="F128" s="78">
        <v>8</v>
      </c>
      <c r="G128" s="81">
        <v>0</v>
      </c>
      <c r="H128" s="81">
        <v>10</v>
      </c>
      <c r="I128" s="81">
        <v>40</v>
      </c>
      <c r="J128" s="81">
        <v>43</v>
      </c>
      <c r="K128" s="81">
        <v>7</v>
      </c>
      <c r="L128" s="82">
        <v>1.52</v>
      </c>
      <c r="M128" s="14">
        <v>123</v>
      </c>
      <c r="N128" s="8" t="s">
        <v>169</v>
      </c>
      <c r="O128" s="23" t="s">
        <v>169</v>
      </c>
      <c r="P128" s="24">
        <f t="shared" si="8"/>
        <v>11.856</v>
      </c>
      <c r="Q128" s="13"/>
    </row>
    <row r="129" spans="1:17" ht="15">
      <c r="A129" s="83" t="s">
        <v>222</v>
      </c>
      <c r="B129" s="83" t="s">
        <v>169</v>
      </c>
      <c r="C129" s="76" t="s">
        <v>123</v>
      </c>
      <c r="D129" s="76">
        <v>2</v>
      </c>
      <c r="E129" s="77">
        <v>23.5</v>
      </c>
      <c r="F129" s="78" t="s">
        <v>168</v>
      </c>
      <c r="G129" s="81">
        <v>0</v>
      </c>
      <c r="H129" s="81">
        <v>9</v>
      </c>
      <c r="I129" s="81">
        <v>43</v>
      </c>
      <c r="J129" s="81">
        <v>39</v>
      </c>
      <c r="K129" s="81">
        <v>10</v>
      </c>
      <c r="L129" s="82">
        <v>1.5</v>
      </c>
      <c r="M129" s="14" t="str">
        <f>"124"</f>
        <v>124</v>
      </c>
      <c r="N129" s="8" t="s">
        <v>169</v>
      </c>
      <c r="O129" s="23" t="s">
        <v>169</v>
      </c>
      <c r="P129" s="24">
        <f t="shared" si="8"/>
        <v>35.25</v>
      </c>
      <c r="Q129" s="13"/>
    </row>
    <row r="130" spans="1:17" ht="15">
      <c r="A130" s="83" t="s">
        <v>222</v>
      </c>
      <c r="B130" s="83">
        <v>126</v>
      </c>
      <c r="C130" s="76" t="s">
        <v>124</v>
      </c>
      <c r="D130" s="76">
        <v>6</v>
      </c>
      <c r="E130" s="77">
        <v>65.01</v>
      </c>
      <c r="F130" s="78">
        <v>16</v>
      </c>
      <c r="G130" s="81">
        <v>1</v>
      </c>
      <c r="H130" s="81">
        <v>13</v>
      </c>
      <c r="I130" s="81">
        <v>30</v>
      </c>
      <c r="J130" s="81">
        <v>45</v>
      </c>
      <c r="K130" s="81">
        <v>10</v>
      </c>
      <c r="L130" s="82">
        <v>1.5</v>
      </c>
      <c r="M130" s="14" t="str">
        <f>"124"</f>
        <v>124</v>
      </c>
      <c r="N130" s="8">
        <v>126</v>
      </c>
      <c r="O130" s="23">
        <f aca="true" t="shared" si="10" ref="O130:O135">N130-M130</f>
        <v>2</v>
      </c>
      <c r="P130" s="24">
        <f t="shared" si="8"/>
        <v>97.51500000000001</v>
      </c>
      <c r="Q130" s="13"/>
    </row>
    <row r="131" spans="1:17" ht="15">
      <c r="A131" s="83">
        <v>126</v>
      </c>
      <c r="B131" s="83">
        <v>132</v>
      </c>
      <c r="C131" s="76" t="s">
        <v>125</v>
      </c>
      <c r="D131" s="76">
        <v>3</v>
      </c>
      <c r="E131" s="77">
        <v>31.9</v>
      </c>
      <c r="F131" s="78">
        <v>7</v>
      </c>
      <c r="G131" s="81">
        <v>4</v>
      </c>
      <c r="H131" s="81">
        <v>9</v>
      </c>
      <c r="I131" s="81">
        <v>34</v>
      </c>
      <c r="J131" s="81">
        <v>37</v>
      </c>
      <c r="K131" s="81">
        <v>16</v>
      </c>
      <c r="L131" s="82">
        <v>1.49</v>
      </c>
      <c r="M131" s="14">
        <v>126</v>
      </c>
      <c r="N131" s="8">
        <v>132</v>
      </c>
      <c r="O131" s="23">
        <f t="shared" si="10"/>
        <v>6</v>
      </c>
      <c r="P131" s="24">
        <f t="shared" si="8"/>
        <v>47.531</v>
      </c>
      <c r="Q131" s="13"/>
    </row>
    <row r="132" spans="1:17" ht="15">
      <c r="A132" s="83">
        <v>127</v>
      </c>
      <c r="B132" s="83">
        <v>130</v>
      </c>
      <c r="C132" s="76" t="s">
        <v>126</v>
      </c>
      <c r="D132" s="76">
        <v>9</v>
      </c>
      <c r="E132" s="77">
        <v>62.6</v>
      </c>
      <c r="F132" s="78">
        <v>26</v>
      </c>
      <c r="G132" s="81">
        <v>1</v>
      </c>
      <c r="H132" s="81">
        <v>11</v>
      </c>
      <c r="I132" s="81">
        <v>35</v>
      </c>
      <c r="J132" s="81">
        <v>39</v>
      </c>
      <c r="K132" s="81">
        <v>14</v>
      </c>
      <c r="L132" s="82">
        <v>1.47</v>
      </c>
      <c r="M132" s="14">
        <v>127</v>
      </c>
      <c r="N132" s="8">
        <v>130</v>
      </c>
      <c r="O132" s="23">
        <f t="shared" si="10"/>
        <v>3</v>
      </c>
      <c r="P132" s="24">
        <f t="shared" si="8"/>
        <v>92.022</v>
      </c>
      <c r="Q132" s="13"/>
    </row>
    <row r="133" spans="1:17" ht="15">
      <c r="A133" s="83">
        <v>128</v>
      </c>
      <c r="B133" s="83">
        <v>134</v>
      </c>
      <c r="C133" s="76" t="s">
        <v>127</v>
      </c>
      <c r="D133" s="76">
        <v>7</v>
      </c>
      <c r="E133" s="77">
        <v>45.800000000000004</v>
      </c>
      <c r="F133" s="78">
        <v>24</v>
      </c>
      <c r="G133" s="81">
        <v>2</v>
      </c>
      <c r="H133" s="81">
        <v>6</v>
      </c>
      <c r="I133" s="81">
        <v>34</v>
      </c>
      <c r="J133" s="81">
        <v>44</v>
      </c>
      <c r="K133" s="81">
        <v>14</v>
      </c>
      <c r="L133" s="82">
        <v>1.4</v>
      </c>
      <c r="M133" s="14">
        <v>128</v>
      </c>
      <c r="N133" s="8">
        <v>134</v>
      </c>
      <c r="O133" s="23">
        <f t="shared" si="10"/>
        <v>6</v>
      </c>
      <c r="P133" s="24">
        <f t="shared" si="8"/>
        <v>64.12</v>
      </c>
      <c r="Q133" s="13"/>
    </row>
    <row r="134" spans="1:17" ht="15">
      <c r="A134" s="83">
        <v>129</v>
      </c>
      <c r="B134" s="83">
        <v>111</v>
      </c>
      <c r="C134" s="76" t="s">
        <v>128</v>
      </c>
      <c r="D134" s="76">
        <v>5</v>
      </c>
      <c r="E134" s="77">
        <v>97.99999999999999</v>
      </c>
      <c r="F134" s="78">
        <v>61</v>
      </c>
      <c r="G134" s="81">
        <v>2</v>
      </c>
      <c r="H134" s="81">
        <v>10</v>
      </c>
      <c r="I134" s="81">
        <v>29</v>
      </c>
      <c r="J134" s="81">
        <v>39</v>
      </c>
      <c r="K134" s="81">
        <v>20</v>
      </c>
      <c r="L134" s="82">
        <v>1.37</v>
      </c>
      <c r="M134" s="14">
        <v>129</v>
      </c>
      <c r="N134" s="8">
        <v>111</v>
      </c>
      <c r="O134" s="23">
        <f t="shared" si="10"/>
        <v>-18</v>
      </c>
      <c r="P134" s="24">
        <f t="shared" si="8"/>
        <v>134.26</v>
      </c>
      <c r="Q134" s="13"/>
    </row>
    <row r="135" spans="1:17" ht="15">
      <c r="A135" s="83">
        <v>130</v>
      </c>
      <c r="B135" s="83">
        <v>122</v>
      </c>
      <c r="C135" s="76" t="s">
        <v>129</v>
      </c>
      <c r="D135" s="76">
        <v>7</v>
      </c>
      <c r="E135" s="77">
        <v>50.93000000000001</v>
      </c>
      <c r="F135" s="78">
        <v>15</v>
      </c>
      <c r="G135" s="81">
        <v>1</v>
      </c>
      <c r="H135" s="81">
        <v>7</v>
      </c>
      <c r="I135" s="81">
        <v>29</v>
      </c>
      <c r="J135" s="81">
        <v>43</v>
      </c>
      <c r="K135" s="81">
        <v>21</v>
      </c>
      <c r="L135" s="82">
        <v>1.23</v>
      </c>
      <c r="M135" s="14">
        <v>130</v>
      </c>
      <c r="N135" s="8">
        <v>122</v>
      </c>
      <c r="O135" s="23">
        <f t="shared" si="10"/>
        <v>-8</v>
      </c>
      <c r="P135" s="24">
        <f t="shared" si="8"/>
        <v>62.64390000000001</v>
      </c>
      <c r="Q135" s="13"/>
    </row>
    <row r="136" spans="1:17" ht="15">
      <c r="A136" s="83">
        <v>131</v>
      </c>
      <c r="B136" s="83" t="s">
        <v>169</v>
      </c>
      <c r="C136" s="76" t="s">
        <v>130</v>
      </c>
      <c r="D136" s="76">
        <v>2</v>
      </c>
      <c r="E136" s="77">
        <v>8</v>
      </c>
      <c r="F136" s="78">
        <v>14</v>
      </c>
      <c r="G136" s="81">
        <v>0</v>
      </c>
      <c r="H136" s="81">
        <v>6</v>
      </c>
      <c r="I136" s="81">
        <v>38</v>
      </c>
      <c r="J136" s="81">
        <v>26</v>
      </c>
      <c r="K136" s="81">
        <v>31</v>
      </c>
      <c r="L136" s="82">
        <v>1.19</v>
      </c>
      <c r="M136" s="14">
        <v>131</v>
      </c>
      <c r="N136" s="8" t="s">
        <v>169</v>
      </c>
      <c r="O136" s="23" t="s">
        <v>169</v>
      </c>
      <c r="P136" s="24">
        <f t="shared" si="8"/>
        <v>9.52</v>
      </c>
      <c r="Q136" s="13"/>
    </row>
    <row r="137" spans="1:17" ht="15">
      <c r="A137" s="83">
        <v>132</v>
      </c>
      <c r="B137" s="83">
        <v>124</v>
      </c>
      <c r="C137" s="76" t="s">
        <v>131</v>
      </c>
      <c r="D137" s="76">
        <v>5</v>
      </c>
      <c r="E137" s="77">
        <v>14.8</v>
      </c>
      <c r="F137" s="78">
        <v>12</v>
      </c>
      <c r="G137" s="81">
        <v>0</v>
      </c>
      <c r="H137" s="81">
        <v>4</v>
      </c>
      <c r="I137" s="81">
        <v>25</v>
      </c>
      <c r="J137" s="81">
        <v>46</v>
      </c>
      <c r="K137" s="81">
        <v>25</v>
      </c>
      <c r="L137" s="82">
        <v>1.08</v>
      </c>
      <c r="M137" s="67">
        <v>132</v>
      </c>
      <c r="N137" s="8">
        <v>124</v>
      </c>
      <c r="O137" s="49">
        <f>N137-M137</f>
        <v>-8</v>
      </c>
      <c r="P137" s="50">
        <f t="shared" si="8"/>
        <v>15.984000000000002</v>
      </c>
      <c r="Q137" s="13"/>
    </row>
    <row r="138" spans="1:20" ht="15">
      <c r="A138" s="11"/>
      <c r="B138" s="11"/>
      <c r="C138" s="30"/>
      <c r="D138" s="30"/>
      <c r="E138" s="31"/>
      <c r="F138" s="32"/>
      <c r="G138" s="16"/>
      <c r="H138" s="16"/>
      <c r="I138" s="16"/>
      <c r="J138" s="16"/>
      <c r="K138" s="16"/>
      <c r="L138" s="15"/>
      <c r="M138" s="33"/>
      <c r="N138" s="11"/>
      <c r="O138" s="34"/>
      <c r="P138" s="35"/>
      <c r="Q138" s="36"/>
      <c r="R138" s="37"/>
      <c r="S138" s="37"/>
      <c r="T138" s="37"/>
    </row>
    <row r="139" spans="1:20" ht="15">
      <c r="A139" s="33"/>
      <c r="B139" s="11"/>
      <c r="C139" s="16"/>
      <c r="D139" s="16"/>
      <c r="E139" s="31"/>
      <c r="F139" s="32"/>
      <c r="G139" s="38"/>
      <c r="H139" s="38"/>
      <c r="I139" s="38"/>
      <c r="J139" s="39"/>
      <c r="K139" s="16"/>
      <c r="L139" s="16"/>
      <c r="M139" s="36"/>
      <c r="N139" s="16"/>
      <c r="O139" s="4"/>
      <c r="P139" s="35"/>
      <c r="Q139" s="36"/>
      <c r="R139" s="37"/>
      <c r="S139" s="37"/>
      <c r="T139" s="37"/>
    </row>
    <row r="140" spans="1:20" ht="15">
      <c r="A140" s="40"/>
      <c r="B140" s="41"/>
      <c r="C140" s="3"/>
      <c r="D140" s="42"/>
      <c r="E140" s="42"/>
      <c r="F140" s="43"/>
      <c r="G140" s="3"/>
      <c r="H140" s="3"/>
      <c r="I140" s="3"/>
      <c r="J140" s="3"/>
      <c r="K140" s="3"/>
      <c r="L140" s="3"/>
      <c r="M140" s="41"/>
      <c r="N140" s="41"/>
      <c r="O140" s="3"/>
      <c r="P140" s="9"/>
      <c r="Q140" s="36"/>
      <c r="R140" s="37"/>
      <c r="S140" s="37"/>
      <c r="T140" s="37"/>
    </row>
    <row r="141" spans="1:20" ht="15">
      <c r="A141" s="33"/>
      <c r="B141" s="44"/>
      <c r="C141" s="30"/>
      <c r="D141" s="30"/>
      <c r="E141" s="31"/>
      <c r="F141" s="32"/>
      <c r="G141" s="16"/>
      <c r="H141" s="16"/>
      <c r="I141" s="16"/>
      <c r="J141" s="16"/>
      <c r="K141" s="16"/>
      <c r="L141" s="15"/>
      <c r="M141" s="33"/>
      <c r="N141" s="11"/>
      <c r="O141" s="45"/>
      <c r="P141" s="46"/>
      <c r="Q141" s="36"/>
      <c r="R141" s="37"/>
      <c r="S141" s="37"/>
      <c r="T141" s="37"/>
    </row>
    <row r="142" spans="1:20" ht="15">
      <c r="A142" s="33"/>
      <c r="B142" s="44"/>
      <c r="C142" s="30"/>
      <c r="D142" s="30"/>
      <c r="E142" s="31"/>
      <c r="F142" s="32"/>
      <c r="G142" s="16"/>
      <c r="H142" s="16"/>
      <c r="I142" s="16"/>
      <c r="J142" s="16"/>
      <c r="K142" s="16"/>
      <c r="L142" s="15"/>
      <c r="M142" s="33"/>
      <c r="N142" s="11"/>
      <c r="O142" s="45"/>
      <c r="P142" s="46"/>
      <c r="Q142" s="36"/>
      <c r="R142" s="37"/>
      <c r="S142" s="37"/>
      <c r="T142" s="37"/>
    </row>
    <row r="143" spans="1:20" ht="15">
      <c r="A143" s="33"/>
      <c r="B143" s="44"/>
      <c r="C143" s="30"/>
      <c r="D143" s="30"/>
      <c r="E143" s="31"/>
      <c r="F143" s="32"/>
      <c r="G143" s="16"/>
      <c r="H143" s="16"/>
      <c r="I143" s="16"/>
      <c r="J143" s="16"/>
      <c r="K143" s="16"/>
      <c r="L143" s="15"/>
      <c r="M143" s="33"/>
      <c r="N143" s="11"/>
      <c r="O143" s="45"/>
      <c r="P143" s="46"/>
      <c r="Q143" s="36"/>
      <c r="R143" s="37"/>
      <c r="S143" s="37"/>
      <c r="T143" s="37"/>
    </row>
    <row r="144" spans="1:20" ht="15">
      <c r="A144" s="33"/>
      <c r="B144" s="44"/>
      <c r="C144" s="30"/>
      <c r="D144" s="30"/>
      <c r="E144" s="31"/>
      <c r="F144" s="32"/>
      <c r="G144" s="16"/>
      <c r="H144" s="16"/>
      <c r="I144" s="16"/>
      <c r="J144" s="16"/>
      <c r="K144" s="16"/>
      <c r="L144" s="15"/>
      <c r="M144" s="33"/>
      <c r="N144" s="11"/>
      <c r="O144" s="45"/>
      <c r="P144" s="46"/>
      <c r="Q144" s="36"/>
      <c r="R144" s="37"/>
      <c r="S144" s="37"/>
      <c r="T144" s="37"/>
    </row>
    <row r="145" spans="1:20" ht="15">
      <c r="A145" s="33"/>
      <c r="B145" s="44"/>
      <c r="C145" s="30"/>
      <c r="D145" s="30"/>
      <c r="E145" s="31"/>
      <c r="F145" s="32"/>
      <c r="G145" s="16"/>
      <c r="H145" s="16"/>
      <c r="I145" s="16"/>
      <c r="J145" s="16"/>
      <c r="K145" s="16"/>
      <c r="L145" s="15"/>
      <c r="M145" s="33"/>
      <c r="N145" s="11"/>
      <c r="O145" s="45"/>
      <c r="P145" s="46"/>
      <c r="Q145" s="36"/>
      <c r="R145" s="37"/>
      <c r="S145" s="37"/>
      <c r="T145" s="37"/>
    </row>
    <row r="146" spans="1:20" ht="15">
      <c r="A146" s="33"/>
      <c r="B146" s="44"/>
      <c r="C146" s="30"/>
      <c r="D146" s="30"/>
      <c r="E146" s="31"/>
      <c r="F146" s="32"/>
      <c r="G146" s="16"/>
      <c r="H146" s="16"/>
      <c r="I146" s="16"/>
      <c r="J146" s="16"/>
      <c r="K146" s="16"/>
      <c r="L146" s="15"/>
      <c r="M146" s="33"/>
      <c r="N146" s="11"/>
      <c r="O146" s="45"/>
      <c r="P146" s="46"/>
      <c r="Q146" s="36"/>
      <c r="R146" s="37"/>
      <c r="S146" s="37"/>
      <c r="T146" s="37"/>
    </row>
    <row r="147" spans="1:20" ht="15">
      <c r="A147" s="33"/>
      <c r="B147" s="44"/>
      <c r="C147" s="30"/>
      <c r="D147" s="30"/>
      <c r="E147" s="31"/>
      <c r="F147" s="32"/>
      <c r="G147" s="16"/>
      <c r="H147" s="16"/>
      <c r="I147" s="16"/>
      <c r="J147" s="16"/>
      <c r="K147" s="16"/>
      <c r="L147" s="15"/>
      <c r="M147" s="33"/>
      <c r="N147" s="11"/>
      <c r="O147" s="45"/>
      <c r="P147" s="46"/>
      <c r="Q147" s="36"/>
      <c r="R147" s="37"/>
      <c r="S147" s="37"/>
      <c r="T147" s="37"/>
    </row>
    <row r="148" spans="1:20" ht="15">
      <c r="A148" s="33"/>
      <c r="B148" s="44"/>
      <c r="C148" s="30"/>
      <c r="D148" s="30"/>
      <c r="E148" s="31"/>
      <c r="F148" s="32"/>
      <c r="G148" s="16"/>
      <c r="H148" s="16"/>
      <c r="I148" s="16"/>
      <c r="J148" s="16"/>
      <c r="K148" s="16"/>
      <c r="L148" s="15"/>
      <c r="M148" s="33"/>
      <c r="N148" s="11"/>
      <c r="O148" s="45"/>
      <c r="P148" s="46"/>
      <c r="Q148" s="36"/>
      <c r="R148" s="37"/>
      <c r="S148" s="37"/>
      <c r="T148" s="37"/>
    </row>
    <row r="149" spans="1:20" ht="15">
      <c r="A149" s="33"/>
      <c r="B149" s="44"/>
      <c r="C149" s="30"/>
      <c r="D149" s="30"/>
      <c r="E149" s="31"/>
      <c r="F149" s="32"/>
      <c r="G149" s="16"/>
      <c r="H149" s="16"/>
      <c r="I149" s="16"/>
      <c r="J149" s="16"/>
      <c r="K149" s="16"/>
      <c r="L149" s="15"/>
      <c r="M149" s="33"/>
      <c r="N149" s="11"/>
      <c r="O149" s="45"/>
      <c r="P149" s="46"/>
      <c r="Q149" s="36"/>
      <c r="R149" s="37"/>
      <c r="S149" s="37"/>
      <c r="T149" s="37"/>
    </row>
    <row r="150" spans="1:20" ht="15">
      <c r="A150" s="33"/>
      <c r="B150" s="44"/>
      <c r="C150" s="30"/>
      <c r="D150" s="30"/>
      <c r="E150" s="31"/>
      <c r="F150" s="32"/>
      <c r="G150" s="16"/>
      <c r="H150" s="16"/>
      <c r="I150" s="16"/>
      <c r="J150" s="16"/>
      <c r="K150" s="16"/>
      <c r="L150" s="15"/>
      <c r="M150" s="33"/>
      <c r="N150" s="11"/>
      <c r="O150" s="45"/>
      <c r="P150" s="46"/>
      <c r="Q150" s="36"/>
      <c r="R150" s="37"/>
      <c r="S150" s="37"/>
      <c r="T150" s="37"/>
    </row>
    <row r="151" spans="1:20" ht="15">
      <c r="A151" s="33"/>
      <c r="B151" s="44"/>
      <c r="C151" s="30"/>
      <c r="D151" s="30"/>
      <c r="E151" s="31"/>
      <c r="F151" s="32"/>
      <c r="G151" s="16"/>
      <c r="H151" s="16"/>
      <c r="I151" s="16"/>
      <c r="J151" s="16"/>
      <c r="K151" s="16"/>
      <c r="L151" s="15"/>
      <c r="M151" s="33"/>
      <c r="N151" s="11"/>
      <c r="O151" s="45"/>
      <c r="P151" s="46"/>
      <c r="Q151" s="36"/>
      <c r="R151" s="37"/>
      <c r="S151" s="37"/>
      <c r="T151" s="37"/>
    </row>
    <row r="152" spans="1:20" ht="15">
      <c r="A152" s="33"/>
      <c r="B152" s="44"/>
      <c r="C152" s="30"/>
      <c r="D152" s="30"/>
      <c r="E152" s="31"/>
      <c r="F152" s="32"/>
      <c r="G152" s="16"/>
      <c r="H152" s="16"/>
      <c r="I152" s="16"/>
      <c r="J152" s="16"/>
      <c r="K152" s="16"/>
      <c r="L152" s="15"/>
      <c r="M152" s="33"/>
      <c r="N152" s="11"/>
      <c r="O152" s="45"/>
      <c r="P152" s="46"/>
      <c r="Q152" s="36"/>
      <c r="R152" s="37"/>
      <c r="S152" s="37"/>
      <c r="T152" s="37"/>
    </row>
    <row r="153" spans="1:20" ht="15">
      <c r="A153" s="33"/>
      <c r="B153" s="44"/>
      <c r="C153" s="30"/>
      <c r="D153" s="30"/>
      <c r="E153" s="31"/>
      <c r="F153" s="32"/>
      <c r="G153" s="16"/>
      <c r="H153" s="16"/>
      <c r="I153" s="16"/>
      <c r="J153" s="16"/>
      <c r="K153" s="16"/>
      <c r="L153" s="15"/>
      <c r="M153" s="33"/>
      <c r="N153" s="11"/>
      <c r="O153" s="45"/>
      <c r="P153" s="46"/>
      <c r="Q153" s="36"/>
      <c r="R153" s="37"/>
      <c r="S153" s="37"/>
      <c r="T153" s="37"/>
    </row>
    <row r="154" spans="1:20" ht="15">
      <c r="A154" s="33"/>
      <c r="B154" s="44"/>
      <c r="C154" s="30"/>
      <c r="D154" s="30"/>
      <c r="E154" s="31"/>
      <c r="F154" s="32"/>
      <c r="G154" s="16"/>
      <c r="H154" s="16"/>
      <c r="I154" s="16"/>
      <c r="J154" s="16"/>
      <c r="K154" s="16"/>
      <c r="L154" s="15"/>
      <c r="M154" s="33"/>
      <c r="N154" s="11"/>
      <c r="O154" s="45"/>
      <c r="P154" s="46"/>
      <c r="Q154" s="36"/>
      <c r="R154" s="37"/>
      <c r="S154" s="37"/>
      <c r="T154" s="37"/>
    </row>
    <row r="155" spans="1:20" ht="15">
      <c r="A155" s="33"/>
      <c r="B155" s="44"/>
      <c r="C155" s="30"/>
      <c r="D155" s="30"/>
      <c r="E155" s="31"/>
      <c r="F155" s="32"/>
      <c r="G155" s="16"/>
      <c r="H155" s="16"/>
      <c r="I155" s="16"/>
      <c r="J155" s="16"/>
      <c r="K155" s="16"/>
      <c r="L155" s="15"/>
      <c r="M155" s="33"/>
      <c r="N155" s="11"/>
      <c r="O155" s="45"/>
      <c r="P155" s="46"/>
      <c r="Q155" s="36"/>
      <c r="R155" s="37"/>
      <c r="S155" s="37"/>
      <c r="T155" s="37"/>
    </row>
    <row r="156" spans="1:20" ht="15">
      <c r="A156" s="33"/>
      <c r="B156" s="44"/>
      <c r="C156" s="30"/>
      <c r="D156" s="30"/>
      <c r="E156" s="31"/>
      <c r="F156" s="32"/>
      <c r="G156" s="16"/>
      <c r="H156" s="16"/>
      <c r="I156" s="16"/>
      <c r="J156" s="16"/>
      <c r="K156" s="16"/>
      <c r="L156" s="15"/>
      <c r="M156" s="33"/>
      <c r="N156" s="11"/>
      <c r="O156" s="45"/>
      <c r="P156" s="46"/>
      <c r="Q156" s="36"/>
      <c r="R156" s="37"/>
      <c r="S156" s="37"/>
      <c r="T156" s="37"/>
    </row>
    <row r="157" spans="1:20" ht="15">
      <c r="A157" s="33"/>
      <c r="B157" s="44"/>
      <c r="C157" s="30"/>
      <c r="D157" s="30"/>
      <c r="E157" s="31"/>
      <c r="F157" s="32"/>
      <c r="G157" s="16"/>
      <c r="H157" s="16"/>
      <c r="I157" s="16"/>
      <c r="J157" s="16"/>
      <c r="K157" s="16"/>
      <c r="L157" s="15"/>
      <c r="M157" s="33"/>
      <c r="N157" s="11"/>
      <c r="O157" s="45"/>
      <c r="P157" s="46"/>
      <c r="Q157" s="36"/>
      <c r="R157" s="37"/>
      <c r="S157" s="37"/>
      <c r="T157" s="37"/>
    </row>
    <row r="158" spans="1:20" ht="15">
      <c r="A158" s="33"/>
      <c r="B158" s="44"/>
      <c r="C158" s="30"/>
      <c r="D158" s="30"/>
      <c r="E158" s="31"/>
      <c r="F158" s="32"/>
      <c r="G158" s="16"/>
      <c r="H158" s="16"/>
      <c r="I158" s="16"/>
      <c r="J158" s="16"/>
      <c r="K158" s="16"/>
      <c r="L158" s="15"/>
      <c r="M158" s="33"/>
      <c r="N158" s="11"/>
      <c r="O158" s="45"/>
      <c r="P158" s="46"/>
      <c r="Q158" s="36"/>
      <c r="R158" s="37"/>
      <c r="S158" s="37"/>
      <c r="T158" s="37"/>
    </row>
    <row r="159" spans="1:20" ht="15">
      <c r="A159" s="33"/>
      <c r="B159" s="44"/>
      <c r="C159" s="30"/>
      <c r="D159" s="30"/>
      <c r="E159" s="31"/>
      <c r="F159" s="32"/>
      <c r="G159" s="16"/>
      <c r="H159" s="16"/>
      <c r="I159" s="16"/>
      <c r="J159" s="16"/>
      <c r="K159" s="16"/>
      <c r="L159" s="15"/>
      <c r="M159" s="33"/>
      <c r="N159" s="11"/>
      <c r="O159" s="45"/>
      <c r="P159" s="46"/>
      <c r="Q159" s="36"/>
      <c r="R159" s="37"/>
      <c r="S159" s="37"/>
      <c r="T159" s="37"/>
    </row>
    <row r="160" spans="1:20" ht="15">
      <c r="A160" s="33"/>
      <c r="B160" s="44"/>
      <c r="C160" s="30"/>
      <c r="D160" s="30"/>
      <c r="E160" s="31"/>
      <c r="F160" s="32"/>
      <c r="G160" s="16"/>
      <c r="H160" s="16"/>
      <c r="I160" s="16"/>
      <c r="J160" s="16"/>
      <c r="K160" s="16"/>
      <c r="L160" s="15"/>
      <c r="M160" s="33"/>
      <c r="N160" s="11"/>
      <c r="O160" s="45"/>
      <c r="P160" s="46"/>
      <c r="Q160" s="36"/>
      <c r="R160" s="37"/>
      <c r="S160" s="37"/>
      <c r="T160" s="37"/>
    </row>
    <row r="161" spans="1:20" ht="15">
      <c r="A161" s="33"/>
      <c r="B161" s="44"/>
      <c r="C161" s="30"/>
      <c r="D161" s="30"/>
      <c r="E161" s="31"/>
      <c r="F161" s="32"/>
      <c r="G161" s="16"/>
      <c r="H161" s="16"/>
      <c r="I161" s="16"/>
      <c r="J161" s="16"/>
      <c r="K161" s="16"/>
      <c r="L161" s="15"/>
      <c r="M161" s="33"/>
      <c r="N161" s="11"/>
      <c r="O161" s="45"/>
      <c r="P161" s="46"/>
      <c r="Q161" s="36"/>
      <c r="R161" s="37"/>
      <c r="S161" s="37"/>
      <c r="T161" s="37"/>
    </row>
    <row r="162" spans="1:20" ht="15">
      <c r="A162" s="33"/>
      <c r="B162" s="44"/>
      <c r="C162" s="30"/>
      <c r="D162" s="30"/>
      <c r="E162" s="31"/>
      <c r="F162" s="32"/>
      <c r="G162" s="16"/>
      <c r="H162" s="16"/>
      <c r="I162" s="16"/>
      <c r="J162" s="16"/>
      <c r="K162" s="16"/>
      <c r="L162" s="15"/>
      <c r="M162" s="33"/>
      <c r="N162" s="11"/>
      <c r="O162" s="45"/>
      <c r="P162" s="46"/>
      <c r="Q162" s="36"/>
      <c r="R162" s="37"/>
      <c r="S162" s="37"/>
      <c r="T162" s="37"/>
    </row>
    <row r="163" spans="1:20" ht="15">
      <c r="A163" s="33"/>
      <c r="B163" s="44"/>
      <c r="C163" s="30"/>
      <c r="D163" s="30"/>
      <c r="E163" s="31"/>
      <c r="F163" s="32"/>
      <c r="G163" s="16"/>
      <c r="H163" s="16"/>
      <c r="I163" s="16"/>
      <c r="J163" s="16"/>
      <c r="K163" s="16"/>
      <c r="L163" s="15"/>
      <c r="M163" s="33"/>
      <c r="N163" s="11"/>
      <c r="O163" s="45"/>
      <c r="P163" s="46"/>
      <c r="Q163" s="36"/>
      <c r="R163" s="37"/>
      <c r="S163" s="37"/>
      <c r="T163" s="37"/>
    </row>
    <row r="164" spans="1:20" ht="15">
      <c r="A164" s="33"/>
      <c r="B164" s="44"/>
      <c r="C164" s="30"/>
      <c r="D164" s="30"/>
      <c r="E164" s="31"/>
      <c r="F164" s="32"/>
      <c r="G164" s="16"/>
      <c r="H164" s="16"/>
      <c r="I164" s="16"/>
      <c r="J164" s="16"/>
      <c r="K164" s="16"/>
      <c r="L164" s="15"/>
      <c r="M164" s="33"/>
      <c r="N164" s="11"/>
      <c r="O164" s="45"/>
      <c r="P164" s="46"/>
      <c r="Q164" s="36"/>
      <c r="R164" s="37"/>
      <c r="S164" s="37"/>
      <c r="T164" s="37"/>
    </row>
    <row r="165" spans="1:20" ht="15">
      <c r="A165" s="33"/>
      <c r="B165" s="44"/>
      <c r="C165" s="30"/>
      <c r="D165" s="30"/>
      <c r="E165" s="31"/>
      <c r="F165" s="32"/>
      <c r="G165" s="16"/>
      <c r="H165" s="16"/>
      <c r="I165" s="16"/>
      <c r="J165" s="16"/>
      <c r="K165" s="16"/>
      <c r="L165" s="15"/>
      <c r="M165" s="33"/>
      <c r="N165" s="11"/>
      <c r="O165" s="45"/>
      <c r="P165" s="46"/>
      <c r="Q165" s="36"/>
      <c r="R165" s="37"/>
      <c r="S165" s="37"/>
      <c r="T165" s="37"/>
    </row>
    <row r="166" spans="1:20" ht="15">
      <c r="A166" s="33"/>
      <c r="B166" s="44"/>
      <c r="C166" s="30"/>
      <c r="D166" s="30"/>
      <c r="E166" s="31"/>
      <c r="F166" s="32"/>
      <c r="G166" s="16"/>
      <c r="H166" s="16"/>
      <c r="I166" s="16"/>
      <c r="J166" s="16"/>
      <c r="K166" s="16"/>
      <c r="L166" s="15"/>
      <c r="M166" s="33"/>
      <c r="N166" s="11"/>
      <c r="O166" s="45"/>
      <c r="P166" s="46"/>
      <c r="Q166" s="36"/>
      <c r="R166" s="37"/>
      <c r="S166" s="37"/>
      <c r="T166" s="37"/>
    </row>
    <row r="167" spans="1:20" ht="15">
      <c r="A167" s="33"/>
      <c r="B167" s="44"/>
      <c r="C167" s="30"/>
      <c r="D167" s="30"/>
      <c r="E167" s="31"/>
      <c r="F167" s="32"/>
      <c r="G167" s="16"/>
      <c r="H167" s="16"/>
      <c r="I167" s="16"/>
      <c r="J167" s="16"/>
      <c r="K167" s="16"/>
      <c r="L167" s="15"/>
      <c r="M167" s="33"/>
      <c r="N167" s="11"/>
      <c r="O167" s="45"/>
      <c r="P167" s="46"/>
      <c r="Q167" s="36"/>
      <c r="R167" s="37"/>
      <c r="S167" s="37"/>
      <c r="T167" s="37"/>
    </row>
    <row r="168" spans="1:20" ht="15">
      <c r="A168" s="33"/>
      <c r="B168" s="47"/>
      <c r="C168" s="36"/>
      <c r="D168" s="36"/>
      <c r="E168" s="31"/>
      <c r="F168" s="48"/>
      <c r="G168" s="36"/>
      <c r="H168" s="36"/>
      <c r="I168" s="36"/>
      <c r="J168" s="36"/>
      <c r="K168" s="36"/>
      <c r="L168" s="36"/>
      <c r="M168" s="36"/>
      <c r="N168" s="36"/>
      <c r="O168" s="4"/>
      <c r="P168" s="36"/>
      <c r="Q168" s="36"/>
      <c r="R168" s="37"/>
      <c r="S168" s="37"/>
      <c r="T168" s="37"/>
    </row>
    <row r="169" spans="1:20" ht="15">
      <c r="A169" s="33"/>
      <c r="B169" s="47"/>
      <c r="C169" s="36"/>
      <c r="D169" s="36"/>
      <c r="E169" s="31"/>
      <c r="F169" s="48"/>
      <c r="G169" s="36"/>
      <c r="H169" s="36"/>
      <c r="I169" s="36"/>
      <c r="J169" s="36"/>
      <c r="K169" s="36"/>
      <c r="L169" s="36"/>
      <c r="M169" s="36"/>
      <c r="N169" s="36"/>
      <c r="O169" s="4"/>
      <c r="P169" s="36"/>
      <c r="Q169" s="36"/>
      <c r="R169" s="37"/>
      <c r="S169" s="37"/>
      <c r="T169" s="37"/>
    </row>
    <row r="170" spans="1:20" ht="15">
      <c r="A170" s="33"/>
      <c r="B170" s="47"/>
      <c r="C170" s="36"/>
      <c r="D170" s="36"/>
      <c r="E170" s="31"/>
      <c r="F170" s="48"/>
      <c r="G170" s="36"/>
      <c r="H170" s="36"/>
      <c r="I170" s="36"/>
      <c r="J170" s="36"/>
      <c r="K170" s="36"/>
      <c r="L170" s="36"/>
      <c r="M170" s="36"/>
      <c r="N170" s="36"/>
      <c r="O170" s="4"/>
      <c r="P170" s="36"/>
      <c r="Q170" s="36"/>
      <c r="R170" s="37"/>
      <c r="S170" s="37"/>
      <c r="T170" s="37"/>
    </row>
    <row r="171" spans="1:20" ht="15">
      <c r="A171" s="33"/>
      <c r="B171" s="47"/>
      <c r="C171" s="36"/>
      <c r="D171" s="36"/>
      <c r="E171" s="31"/>
      <c r="F171" s="48"/>
      <c r="G171" s="36"/>
      <c r="H171" s="36"/>
      <c r="I171" s="36"/>
      <c r="J171" s="36"/>
      <c r="K171" s="36"/>
      <c r="L171" s="36"/>
      <c r="M171" s="36"/>
      <c r="N171" s="36"/>
      <c r="O171" s="4"/>
      <c r="P171" s="36"/>
      <c r="Q171" s="36"/>
      <c r="R171" s="37"/>
      <c r="S171" s="37"/>
      <c r="T171" s="37"/>
    </row>
    <row r="172" spans="1:20" ht="15">
      <c r="A172" s="33"/>
      <c r="B172" s="47"/>
      <c r="C172" s="36"/>
      <c r="D172" s="36"/>
      <c r="E172" s="31"/>
      <c r="F172" s="48"/>
      <c r="G172" s="36"/>
      <c r="H172" s="36"/>
      <c r="I172" s="36"/>
      <c r="J172" s="36"/>
      <c r="K172" s="36"/>
      <c r="L172" s="36"/>
      <c r="M172" s="36"/>
      <c r="N172" s="36"/>
      <c r="O172" s="4"/>
      <c r="P172" s="36"/>
      <c r="Q172" s="36"/>
      <c r="R172" s="37"/>
      <c r="S172" s="37"/>
      <c r="T172" s="37"/>
    </row>
    <row r="173" spans="1:17" ht="15">
      <c r="A173" s="14"/>
      <c r="B173" s="17"/>
      <c r="C173" s="13"/>
      <c r="D173" s="13"/>
      <c r="E173" s="18"/>
      <c r="F173" s="19"/>
      <c r="G173" s="13"/>
      <c r="H173" s="13"/>
      <c r="I173" s="13"/>
      <c r="J173" s="13"/>
      <c r="K173" s="13"/>
      <c r="L173" s="13"/>
      <c r="M173" s="13"/>
      <c r="N173" s="13"/>
      <c r="O173" s="21"/>
      <c r="P173" s="13"/>
      <c r="Q173" s="13"/>
    </row>
    <row r="174" spans="1:17" ht="15">
      <c r="A174" s="14"/>
      <c r="B174" s="17"/>
      <c r="C174" s="13"/>
      <c r="D174" s="13"/>
      <c r="E174" s="18"/>
      <c r="F174" s="19"/>
      <c r="G174" s="13"/>
      <c r="H174" s="13"/>
      <c r="I174" s="13"/>
      <c r="J174" s="13"/>
      <c r="K174" s="13"/>
      <c r="L174" s="13"/>
      <c r="M174" s="13"/>
      <c r="N174" s="13"/>
      <c r="O174" s="21"/>
      <c r="P174" s="13"/>
      <c r="Q174" s="13"/>
    </row>
    <row r="175" spans="1:17" ht="15">
      <c r="A175" s="14"/>
      <c r="B175" s="17"/>
      <c r="C175" s="13"/>
      <c r="D175" s="13"/>
      <c r="E175" s="18"/>
      <c r="F175" s="19"/>
      <c r="G175" s="13"/>
      <c r="H175" s="13"/>
      <c r="I175" s="13"/>
      <c r="J175" s="13"/>
      <c r="K175" s="13"/>
      <c r="L175" s="13"/>
      <c r="M175" s="13"/>
      <c r="N175" s="13"/>
      <c r="O175" s="21"/>
      <c r="P175" s="13"/>
      <c r="Q175" s="13"/>
    </row>
    <row r="176" spans="1:17" ht="15">
      <c r="A176" s="14"/>
      <c r="B176" s="17"/>
      <c r="C176" s="13"/>
      <c r="D176" s="13"/>
      <c r="E176" s="18"/>
      <c r="F176" s="19"/>
      <c r="G176" s="13"/>
      <c r="H176" s="13"/>
      <c r="I176" s="13"/>
      <c r="J176" s="13"/>
      <c r="K176" s="13"/>
      <c r="L176" s="13"/>
      <c r="M176" s="13"/>
      <c r="N176" s="13"/>
      <c r="O176" s="21"/>
      <c r="P176" s="13"/>
      <c r="Q176" s="13"/>
    </row>
    <row r="177" spans="1:17" ht="15">
      <c r="A177" s="14"/>
      <c r="B177" s="17"/>
      <c r="C177" s="13"/>
      <c r="D177" s="13"/>
      <c r="E177" s="18"/>
      <c r="F177" s="19"/>
      <c r="G177" s="13"/>
      <c r="H177" s="13"/>
      <c r="I177" s="13"/>
      <c r="J177" s="13"/>
      <c r="K177" s="13"/>
      <c r="L177" s="13"/>
      <c r="M177" s="13"/>
      <c r="N177" s="13"/>
      <c r="O177" s="21"/>
      <c r="P177" s="13"/>
      <c r="Q177" s="13"/>
    </row>
    <row r="178" spans="1:17" ht="15">
      <c r="A178" s="14"/>
      <c r="B178" s="17"/>
      <c r="C178" s="13"/>
      <c r="D178" s="13"/>
      <c r="E178" s="18"/>
      <c r="F178" s="19"/>
      <c r="G178" s="13"/>
      <c r="H178" s="13"/>
      <c r="I178" s="13"/>
      <c r="J178" s="13"/>
      <c r="K178" s="13"/>
      <c r="L178" s="13"/>
      <c r="M178" s="13"/>
      <c r="N178" s="13"/>
      <c r="O178" s="21"/>
      <c r="P178" s="13"/>
      <c r="Q178" s="13"/>
    </row>
    <row r="179" spans="1:17" ht="15">
      <c r="A179" s="14"/>
      <c r="B179" s="17"/>
      <c r="C179" s="13"/>
      <c r="D179" s="13"/>
      <c r="E179" s="18"/>
      <c r="F179" s="19"/>
      <c r="G179" s="13"/>
      <c r="H179" s="13"/>
      <c r="I179" s="13"/>
      <c r="J179" s="13"/>
      <c r="K179" s="13"/>
      <c r="L179" s="13"/>
      <c r="M179" s="13"/>
      <c r="N179" s="13"/>
      <c r="O179" s="21"/>
      <c r="P179" s="13"/>
      <c r="Q179" s="13"/>
    </row>
    <row r="180" spans="1:17" ht="15">
      <c r="A180" s="14"/>
      <c r="B180" s="17"/>
      <c r="C180" s="13"/>
      <c r="D180" s="13"/>
      <c r="E180" s="18"/>
      <c r="F180" s="19"/>
      <c r="G180" s="13"/>
      <c r="H180" s="13"/>
      <c r="I180" s="13"/>
      <c r="J180" s="13"/>
      <c r="K180" s="13"/>
      <c r="L180" s="13"/>
      <c r="M180" s="13"/>
      <c r="N180" s="13"/>
      <c r="O180" s="21"/>
      <c r="P180" s="13"/>
      <c r="Q180" s="13"/>
    </row>
    <row r="181" spans="1:17" ht="15">
      <c r="A181" s="14"/>
      <c r="B181" s="17"/>
      <c r="C181" s="13"/>
      <c r="D181" s="13"/>
      <c r="E181" s="18"/>
      <c r="F181" s="19"/>
      <c r="G181" s="13"/>
      <c r="H181" s="13"/>
      <c r="I181" s="13"/>
      <c r="J181" s="13"/>
      <c r="K181" s="13"/>
      <c r="L181" s="13"/>
      <c r="M181" s="13"/>
      <c r="N181" s="13"/>
      <c r="O181" s="21"/>
      <c r="P181" s="13"/>
      <c r="Q181" s="13"/>
    </row>
    <row r="182" spans="1:17" ht="15">
      <c r="A182" s="14"/>
      <c r="B182" s="17"/>
      <c r="C182" s="13"/>
      <c r="D182" s="13"/>
      <c r="E182" s="18"/>
      <c r="F182" s="19"/>
      <c r="G182" s="13"/>
      <c r="H182" s="13"/>
      <c r="I182" s="13"/>
      <c r="J182" s="13"/>
      <c r="K182" s="13"/>
      <c r="L182" s="13"/>
      <c r="M182" s="13"/>
      <c r="N182" s="13"/>
      <c r="O182" s="21"/>
      <c r="P182" s="13"/>
      <c r="Q182" s="13"/>
    </row>
    <row r="183" spans="1:17" ht="15">
      <c r="A183" s="14"/>
      <c r="B183" s="17"/>
      <c r="C183" s="13"/>
      <c r="D183" s="13"/>
      <c r="E183" s="18"/>
      <c r="F183" s="19"/>
      <c r="G183" s="13"/>
      <c r="H183" s="13"/>
      <c r="I183" s="13"/>
      <c r="J183" s="13"/>
      <c r="K183" s="13"/>
      <c r="L183" s="13"/>
      <c r="M183" s="13"/>
      <c r="N183" s="13"/>
      <c r="O183" s="21"/>
      <c r="P183" s="13"/>
      <c r="Q183" s="13"/>
    </row>
    <row r="184" spans="1:17" ht="15">
      <c r="A184" s="14"/>
      <c r="B184" s="17"/>
      <c r="C184" s="13"/>
      <c r="D184" s="13"/>
      <c r="E184" s="18"/>
      <c r="F184" s="19"/>
      <c r="G184" s="13"/>
      <c r="H184" s="13"/>
      <c r="I184" s="13"/>
      <c r="J184" s="13"/>
      <c r="K184" s="13"/>
      <c r="L184" s="13"/>
      <c r="M184" s="13"/>
      <c r="N184" s="13"/>
      <c r="O184" s="21"/>
      <c r="P184" s="13"/>
      <c r="Q184" s="13"/>
    </row>
    <row r="185" spans="1:17" ht="15">
      <c r="A185" s="14"/>
      <c r="B185" s="17"/>
      <c r="C185" s="13"/>
      <c r="D185" s="13"/>
      <c r="E185" s="18"/>
      <c r="F185" s="19"/>
      <c r="G185" s="13"/>
      <c r="H185" s="13"/>
      <c r="I185" s="13"/>
      <c r="J185" s="13"/>
      <c r="K185" s="13"/>
      <c r="L185" s="13"/>
      <c r="M185" s="13"/>
      <c r="N185" s="13"/>
      <c r="O185" s="21"/>
      <c r="P185" s="13"/>
      <c r="Q185" s="13"/>
    </row>
    <row r="186" spans="1:17" ht="15">
      <c r="A186" s="14"/>
      <c r="B186" s="17"/>
      <c r="C186" s="13"/>
      <c r="D186" s="13"/>
      <c r="E186" s="18"/>
      <c r="F186" s="19"/>
      <c r="G186" s="13"/>
      <c r="H186" s="13"/>
      <c r="I186" s="13"/>
      <c r="J186" s="13"/>
      <c r="K186" s="13"/>
      <c r="L186" s="13"/>
      <c r="M186" s="13"/>
      <c r="N186" s="13"/>
      <c r="O186" s="21"/>
      <c r="P186" s="13"/>
      <c r="Q186" s="13"/>
    </row>
    <row r="187" spans="1:17" ht="15">
      <c r="A187" s="14"/>
      <c r="B187" s="17"/>
      <c r="C187" s="13"/>
      <c r="D187" s="13"/>
      <c r="E187" s="18"/>
      <c r="F187" s="19"/>
      <c r="G187" s="13"/>
      <c r="H187" s="13"/>
      <c r="I187" s="13"/>
      <c r="J187" s="13"/>
      <c r="K187" s="13"/>
      <c r="L187" s="13"/>
      <c r="M187" s="13"/>
      <c r="N187" s="13"/>
      <c r="O187" s="21"/>
      <c r="P187" s="13"/>
      <c r="Q187" s="13"/>
    </row>
    <row r="188" spans="1:17" ht="15">
      <c r="A188" s="14"/>
      <c r="B188" s="17"/>
      <c r="C188" s="13"/>
      <c r="D188" s="13"/>
      <c r="E188" s="18"/>
      <c r="F188" s="19"/>
      <c r="G188" s="13"/>
      <c r="H188" s="13"/>
      <c r="I188" s="13"/>
      <c r="J188" s="13"/>
      <c r="K188" s="13"/>
      <c r="L188" s="13"/>
      <c r="M188" s="13"/>
      <c r="N188" s="13"/>
      <c r="O188" s="21"/>
      <c r="P188" s="13"/>
      <c r="Q188" s="13"/>
    </row>
    <row r="189" spans="1:17" ht="15">
      <c r="A189" s="14"/>
      <c r="B189" s="17"/>
      <c r="C189" s="13"/>
      <c r="D189" s="13"/>
      <c r="E189" s="18"/>
      <c r="F189" s="19"/>
      <c r="G189" s="13"/>
      <c r="H189" s="13"/>
      <c r="I189" s="13"/>
      <c r="J189" s="13"/>
      <c r="K189" s="13"/>
      <c r="L189" s="13"/>
      <c r="M189" s="13"/>
      <c r="N189" s="13"/>
      <c r="O189" s="21"/>
      <c r="P189" s="13"/>
      <c r="Q189" s="13"/>
    </row>
    <row r="190" spans="1:17" ht="15">
      <c r="A190" s="14"/>
      <c r="B190" s="17"/>
      <c r="C190" s="13"/>
      <c r="D190" s="13"/>
      <c r="E190" s="18"/>
      <c r="F190" s="19"/>
      <c r="G190" s="13"/>
      <c r="H190" s="13"/>
      <c r="I190" s="13"/>
      <c r="J190" s="13"/>
      <c r="K190" s="13"/>
      <c r="L190" s="13"/>
      <c r="M190" s="13"/>
      <c r="N190" s="13"/>
      <c r="O190" s="21"/>
      <c r="P190" s="13"/>
      <c r="Q190" s="13"/>
    </row>
    <row r="191" spans="1:17" ht="15">
      <c r="A191" s="14"/>
      <c r="B191" s="17"/>
      <c r="C191" s="13"/>
      <c r="D191" s="13"/>
      <c r="E191" s="18"/>
      <c r="F191" s="19"/>
      <c r="G191" s="13"/>
      <c r="H191" s="13"/>
      <c r="I191" s="13"/>
      <c r="J191" s="13"/>
      <c r="K191" s="13"/>
      <c r="L191" s="13"/>
      <c r="M191" s="13"/>
      <c r="N191" s="13"/>
      <c r="O191" s="21"/>
      <c r="P191" s="13"/>
      <c r="Q191" s="13"/>
    </row>
    <row r="192" spans="1:17" ht="15">
      <c r="A192" s="14"/>
      <c r="B192" s="17"/>
      <c r="C192" s="13"/>
      <c r="D192" s="13"/>
      <c r="E192" s="18"/>
      <c r="F192" s="19"/>
      <c r="G192" s="13"/>
      <c r="H192" s="13"/>
      <c r="I192" s="13"/>
      <c r="J192" s="13"/>
      <c r="K192" s="13"/>
      <c r="L192" s="13"/>
      <c r="M192" s="13"/>
      <c r="N192" s="13"/>
      <c r="O192" s="21"/>
      <c r="P192" s="13"/>
      <c r="Q192" s="13"/>
    </row>
    <row r="193" spans="1:17" ht="15">
      <c r="A193" s="14"/>
      <c r="B193" s="17"/>
      <c r="C193" s="13"/>
      <c r="D193" s="13"/>
      <c r="E193" s="18"/>
      <c r="F193" s="19"/>
      <c r="G193" s="13"/>
      <c r="H193" s="13"/>
      <c r="I193" s="13"/>
      <c r="J193" s="13"/>
      <c r="K193" s="13"/>
      <c r="L193" s="13"/>
      <c r="M193" s="13"/>
      <c r="N193" s="13"/>
      <c r="O193" s="21"/>
      <c r="P193" s="13"/>
      <c r="Q193" s="13"/>
    </row>
    <row r="194" spans="1:17" ht="15">
      <c r="A194" s="14"/>
      <c r="B194" s="17"/>
      <c r="C194" s="13"/>
      <c r="D194" s="13"/>
      <c r="E194" s="18"/>
      <c r="F194" s="19"/>
      <c r="G194" s="13"/>
      <c r="H194" s="13"/>
      <c r="I194" s="13"/>
      <c r="J194" s="13"/>
      <c r="K194" s="13"/>
      <c r="L194" s="13"/>
      <c r="M194" s="13"/>
      <c r="N194" s="13"/>
      <c r="O194" s="21"/>
      <c r="P194" s="13"/>
      <c r="Q194" s="13"/>
    </row>
    <row r="195" spans="1:17" ht="15">
      <c r="A195" s="14"/>
      <c r="B195" s="17"/>
      <c r="C195" s="13"/>
      <c r="D195" s="13"/>
      <c r="E195" s="18"/>
      <c r="F195" s="19"/>
      <c r="G195" s="13"/>
      <c r="H195" s="13"/>
      <c r="I195" s="13"/>
      <c r="J195" s="13"/>
      <c r="K195" s="13"/>
      <c r="L195" s="13"/>
      <c r="M195" s="13"/>
      <c r="N195" s="13"/>
      <c r="O195" s="21"/>
      <c r="P195" s="13"/>
      <c r="Q195" s="13"/>
    </row>
    <row r="196" spans="1:17" ht="15">
      <c r="A196" s="14"/>
      <c r="B196" s="17"/>
      <c r="C196" s="13"/>
      <c r="D196" s="13"/>
      <c r="E196" s="18"/>
      <c r="F196" s="19"/>
      <c r="G196" s="13"/>
      <c r="H196" s="13"/>
      <c r="I196" s="13"/>
      <c r="J196" s="13"/>
      <c r="K196" s="13"/>
      <c r="L196" s="13"/>
      <c r="M196" s="13"/>
      <c r="N196" s="13"/>
      <c r="O196" s="21"/>
      <c r="P196" s="13"/>
      <c r="Q196" s="13"/>
    </row>
    <row r="197" spans="1:17" ht="15">
      <c r="A197" s="14"/>
      <c r="B197" s="17"/>
      <c r="C197" s="13"/>
      <c r="D197" s="13"/>
      <c r="E197" s="18"/>
      <c r="F197" s="19"/>
      <c r="G197" s="13"/>
      <c r="H197" s="13"/>
      <c r="I197" s="13"/>
      <c r="J197" s="13"/>
      <c r="K197" s="13"/>
      <c r="L197" s="13"/>
      <c r="M197" s="13"/>
      <c r="N197" s="13"/>
      <c r="O197" s="21"/>
      <c r="P197" s="13"/>
      <c r="Q197" s="13"/>
    </row>
    <row r="198" spans="1:17" ht="15">
      <c r="A198" s="14"/>
      <c r="B198" s="17"/>
      <c r="C198" s="13"/>
      <c r="D198" s="13"/>
      <c r="E198" s="18"/>
      <c r="F198" s="19"/>
      <c r="G198" s="13"/>
      <c r="H198" s="13"/>
      <c r="I198" s="13"/>
      <c r="J198" s="13"/>
      <c r="K198" s="13"/>
      <c r="L198" s="13"/>
      <c r="M198" s="13"/>
      <c r="N198" s="13"/>
      <c r="O198" s="21"/>
      <c r="P198" s="13"/>
      <c r="Q198" s="13"/>
    </row>
    <row r="199" spans="1:17" ht="15">
      <c r="A199" s="14"/>
      <c r="B199" s="17"/>
      <c r="C199" s="13"/>
      <c r="D199" s="13"/>
      <c r="E199" s="18"/>
      <c r="F199" s="19"/>
      <c r="G199" s="13"/>
      <c r="H199" s="13"/>
      <c r="I199" s="13"/>
      <c r="J199" s="13"/>
      <c r="K199" s="13"/>
      <c r="L199" s="13"/>
      <c r="M199" s="13"/>
      <c r="N199" s="13"/>
      <c r="O199" s="21"/>
      <c r="P199" s="13"/>
      <c r="Q199" s="13"/>
    </row>
    <row r="200" spans="1:17" ht="15">
      <c r="A200" s="14"/>
      <c r="B200" s="17"/>
      <c r="C200" s="13"/>
      <c r="D200" s="13"/>
      <c r="E200" s="18"/>
      <c r="F200" s="19"/>
      <c r="G200" s="13"/>
      <c r="H200" s="13"/>
      <c r="I200" s="13"/>
      <c r="J200" s="13"/>
      <c r="K200" s="13"/>
      <c r="L200" s="13"/>
      <c r="M200" s="13"/>
      <c r="N200" s="13"/>
      <c r="O200" s="21"/>
      <c r="P200" s="13"/>
      <c r="Q200" s="13"/>
    </row>
    <row r="201" spans="1:17" ht="15">
      <c r="A201" s="14"/>
      <c r="B201" s="17"/>
      <c r="C201" s="13"/>
      <c r="D201" s="13"/>
      <c r="E201" s="18"/>
      <c r="F201" s="19"/>
      <c r="G201" s="13"/>
      <c r="H201" s="13"/>
      <c r="I201" s="13"/>
      <c r="J201" s="13"/>
      <c r="K201" s="13"/>
      <c r="L201" s="13"/>
      <c r="M201" s="13"/>
      <c r="N201" s="13"/>
      <c r="O201" s="21"/>
      <c r="P201" s="13"/>
      <c r="Q201" s="13"/>
    </row>
    <row r="202" spans="1:17" ht="15">
      <c r="A202" s="14"/>
      <c r="B202" s="17"/>
      <c r="C202" s="13"/>
      <c r="D202" s="13"/>
      <c r="E202" s="18"/>
      <c r="F202" s="19"/>
      <c r="G202" s="13"/>
      <c r="H202" s="13"/>
      <c r="I202" s="13"/>
      <c r="J202" s="13"/>
      <c r="K202" s="13"/>
      <c r="L202" s="13"/>
      <c r="M202" s="13"/>
      <c r="N202" s="13"/>
      <c r="O202" s="21"/>
      <c r="P202" s="13"/>
      <c r="Q202" s="13"/>
    </row>
    <row r="203" spans="1:17" ht="15">
      <c r="A203" s="14"/>
      <c r="B203" s="17"/>
      <c r="C203" s="13"/>
      <c r="D203" s="13"/>
      <c r="E203" s="18"/>
      <c r="F203" s="19"/>
      <c r="G203" s="13"/>
      <c r="H203" s="13"/>
      <c r="I203" s="13"/>
      <c r="J203" s="13"/>
      <c r="K203" s="13"/>
      <c r="L203" s="13"/>
      <c r="M203" s="13"/>
      <c r="N203" s="13"/>
      <c r="O203" s="21"/>
      <c r="P203" s="13"/>
      <c r="Q203" s="13"/>
    </row>
    <row r="204" spans="1:17" ht="15">
      <c r="A204" s="14"/>
      <c r="B204" s="17"/>
      <c r="C204" s="13"/>
      <c r="D204" s="13"/>
      <c r="E204" s="18"/>
      <c r="F204" s="19"/>
      <c r="G204" s="13"/>
      <c r="H204" s="13"/>
      <c r="I204" s="13"/>
      <c r="J204" s="13"/>
      <c r="K204" s="13"/>
      <c r="L204" s="13"/>
      <c r="M204" s="13"/>
      <c r="N204" s="13"/>
      <c r="O204" s="21"/>
      <c r="P204" s="13"/>
      <c r="Q204" s="13"/>
    </row>
    <row r="205" spans="1:17" ht="15">
      <c r="A205" s="14"/>
      <c r="B205" s="17"/>
      <c r="C205" s="13"/>
      <c r="D205" s="13"/>
      <c r="E205" s="18"/>
      <c r="F205" s="19"/>
      <c r="G205" s="13"/>
      <c r="H205" s="13"/>
      <c r="I205" s="13"/>
      <c r="J205" s="13"/>
      <c r="K205" s="13"/>
      <c r="L205" s="13"/>
      <c r="M205" s="13"/>
      <c r="N205" s="13"/>
      <c r="O205" s="21"/>
      <c r="P205" s="13"/>
      <c r="Q205" s="13"/>
    </row>
    <row r="206" spans="1:17" ht="15">
      <c r="A206" s="14"/>
      <c r="B206" s="17"/>
      <c r="C206" s="13"/>
      <c r="D206" s="13"/>
      <c r="E206" s="18"/>
      <c r="F206" s="19"/>
      <c r="G206" s="13"/>
      <c r="H206" s="13"/>
      <c r="I206" s="13"/>
      <c r="J206" s="13"/>
      <c r="K206" s="13"/>
      <c r="L206" s="13"/>
      <c r="M206" s="13"/>
      <c r="N206" s="13"/>
      <c r="O206" s="21"/>
      <c r="P206" s="13"/>
      <c r="Q206" s="13"/>
    </row>
    <row r="207" spans="1:17" ht="15">
      <c r="A207" s="14"/>
      <c r="B207" s="17"/>
      <c r="C207" s="13"/>
      <c r="D207" s="13"/>
      <c r="E207" s="18"/>
      <c r="F207" s="19"/>
      <c r="G207" s="13"/>
      <c r="H207" s="13"/>
      <c r="I207" s="13"/>
      <c r="J207" s="13"/>
      <c r="K207" s="13"/>
      <c r="L207" s="13"/>
      <c r="M207" s="13"/>
      <c r="N207" s="13"/>
      <c r="O207" s="21"/>
      <c r="P207" s="13"/>
      <c r="Q207" s="13"/>
    </row>
    <row r="208" spans="1:17" ht="15">
      <c r="A208" s="14"/>
      <c r="B208" s="17"/>
      <c r="C208" s="13"/>
      <c r="D208" s="13"/>
      <c r="E208" s="18"/>
      <c r="F208" s="19"/>
      <c r="G208" s="13"/>
      <c r="H208" s="13"/>
      <c r="I208" s="13"/>
      <c r="J208" s="13"/>
      <c r="K208" s="13"/>
      <c r="L208" s="13"/>
      <c r="M208" s="13"/>
      <c r="N208" s="13"/>
      <c r="O208" s="21"/>
      <c r="P208" s="13"/>
      <c r="Q208" s="13"/>
    </row>
    <row r="209" spans="1:17" ht="15">
      <c r="A209" s="14"/>
      <c r="B209" s="17"/>
      <c r="C209" s="13"/>
      <c r="D209" s="13"/>
      <c r="E209" s="18"/>
      <c r="F209" s="19"/>
      <c r="G209" s="13"/>
      <c r="H209" s="13"/>
      <c r="I209" s="13"/>
      <c r="J209" s="13"/>
      <c r="K209" s="13"/>
      <c r="L209" s="13"/>
      <c r="M209" s="13"/>
      <c r="N209" s="13"/>
      <c r="O209" s="21"/>
      <c r="P209" s="13"/>
      <c r="Q209" s="13"/>
    </row>
    <row r="210" spans="1:17" ht="15">
      <c r="A210" s="14"/>
      <c r="B210" s="17"/>
      <c r="C210" s="13"/>
      <c r="D210" s="13"/>
      <c r="E210" s="18"/>
      <c r="F210" s="19"/>
      <c r="G210" s="13"/>
      <c r="H210" s="13"/>
      <c r="I210" s="13"/>
      <c r="J210" s="13"/>
      <c r="K210" s="13"/>
      <c r="L210" s="13"/>
      <c r="M210" s="13"/>
      <c r="N210" s="13"/>
      <c r="O210" s="21"/>
      <c r="P210" s="13"/>
      <c r="Q210" s="13"/>
    </row>
    <row r="211" spans="1:17" ht="15">
      <c r="A211" s="14"/>
      <c r="B211" s="17"/>
      <c r="C211" s="13"/>
      <c r="D211" s="13"/>
      <c r="E211" s="18"/>
      <c r="F211" s="19"/>
      <c r="G211" s="13"/>
      <c r="H211" s="13"/>
      <c r="I211" s="13"/>
      <c r="J211" s="13"/>
      <c r="K211" s="13"/>
      <c r="L211" s="13"/>
      <c r="M211" s="13"/>
      <c r="N211" s="13"/>
      <c r="O211" s="21"/>
      <c r="P211" s="13"/>
      <c r="Q211" s="13"/>
    </row>
    <row r="212" spans="1:17" ht="15">
      <c r="A212" s="14"/>
      <c r="B212" s="17"/>
      <c r="C212" s="13"/>
      <c r="D212" s="13"/>
      <c r="E212" s="18"/>
      <c r="F212" s="19"/>
      <c r="G212" s="13"/>
      <c r="H212" s="13"/>
      <c r="I212" s="13"/>
      <c r="J212" s="13"/>
      <c r="K212" s="13"/>
      <c r="L212" s="13"/>
      <c r="M212" s="13"/>
      <c r="N212" s="13"/>
      <c r="O212" s="21"/>
      <c r="P212" s="13"/>
      <c r="Q212" s="13"/>
    </row>
    <row r="213" spans="1:17" ht="15">
      <c r="A213" s="14"/>
      <c r="B213" s="17"/>
      <c r="C213" s="13"/>
      <c r="D213" s="13"/>
      <c r="E213" s="18"/>
      <c r="F213" s="19"/>
      <c r="G213" s="13"/>
      <c r="H213" s="13"/>
      <c r="I213" s="13"/>
      <c r="J213" s="13"/>
      <c r="K213" s="13"/>
      <c r="L213" s="13"/>
      <c r="M213" s="13"/>
      <c r="N213" s="13"/>
      <c r="O213" s="21"/>
      <c r="P213" s="13"/>
      <c r="Q213" s="13"/>
    </row>
    <row r="214" spans="1:17" ht="15">
      <c r="A214" s="14"/>
      <c r="B214" s="17"/>
      <c r="C214" s="13"/>
      <c r="D214" s="13"/>
      <c r="E214" s="18"/>
      <c r="F214" s="19"/>
      <c r="G214" s="13"/>
      <c r="H214" s="13"/>
      <c r="I214" s="13"/>
      <c r="J214" s="13"/>
      <c r="K214" s="13"/>
      <c r="L214" s="13"/>
      <c r="M214" s="13"/>
      <c r="N214" s="13"/>
      <c r="O214" s="21"/>
      <c r="P214" s="13"/>
      <c r="Q214" s="13"/>
    </row>
    <row r="215" spans="1:17" ht="15">
      <c r="A215" s="14"/>
      <c r="B215" s="17"/>
      <c r="C215" s="13"/>
      <c r="D215" s="13"/>
      <c r="E215" s="18"/>
      <c r="F215" s="19"/>
      <c r="G215" s="13"/>
      <c r="H215" s="13"/>
      <c r="I215" s="13"/>
      <c r="J215" s="13"/>
      <c r="K215" s="13"/>
      <c r="L215" s="13"/>
      <c r="M215" s="13"/>
      <c r="N215" s="13"/>
      <c r="O215" s="21"/>
      <c r="P215" s="13"/>
      <c r="Q215" s="13"/>
    </row>
    <row r="216" spans="1:17" ht="15">
      <c r="A216" s="14"/>
      <c r="B216" s="17"/>
      <c r="C216" s="13"/>
      <c r="D216" s="13"/>
      <c r="E216" s="18"/>
      <c r="F216" s="19"/>
      <c r="G216" s="13"/>
      <c r="H216" s="13"/>
      <c r="I216" s="13"/>
      <c r="J216" s="13"/>
      <c r="K216" s="13"/>
      <c r="L216" s="13"/>
      <c r="M216" s="13"/>
      <c r="N216" s="13"/>
      <c r="O216" s="21"/>
      <c r="P216" s="13"/>
      <c r="Q216" s="13"/>
    </row>
    <row r="217" spans="1:17" ht="15">
      <c r="A217" s="14"/>
      <c r="B217" s="17"/>
      <c r="C217" s="13"/>
      <c r="D217" s="13"/>
      <c r="E217" s="18"/>
      <c r="F217" s="19"/>
      <c r="G217" s="13"/>
      <c r="H217" s="13"/>
      <c r="I217" s="13"/>
      <c r="J217" s="13"/>
      <c r="K217" s="13"/>
      <c r="L217" s="13"/>
      <c r="M217" s="13"/>
      <c r="N217" s="13"/>
      <c r="O217" s="21"/>
      <c r="P217" s="13"/>
      <c r="Q217" s="13"/>
    </row>
    <row r="218" spans="1:17" ht="15">
      <c r="A218" s="14"/>
      <c r="B218" s="17"/>
      <c r="C218" s="13"/>
      <c r="D218" s="13"/>
      <c r="E218" s="18"/>
      <c r="F218" s="19"/>
      <c r="G218" s="13"/>
      <c r="H218" s="13"/>
      <c r="I218" s="13"/>
      <c r="J218" s="13"/>
      <c r="K218" s="13"/>
      <c r="L218" s="13"/>
      <c r="M218" s="13"/>
      <c r="N218" s="13"/>
      <c r="O218" s="21"/>
      <c r="P218" s="13"/>
      <c r="Q218" s="13"/>
    </row>
    <row r="219" spans="1:17" ht="15">
      <c r="A219" s="14"/>
      <c r="B219" s="17"/>
      <c r="C219" s="13"/>
      <c r="D219" s="13"/>
      <c r="E219" s="18"/>
      <c r="F219" s="19"/>
      <c r="G219" s="13"/>
      <c r="H219" s="13"/>
      <c r="I219" s="13"/>
      <c r="J219" s="13"/>
      <c r="K219" s="13"/>
      <c r="L219" s="13"/>
      <c r="M219" s="13"/>
      <c r="N219" s="13"/>
      <c r="O219" s="21"/>
      <c r="P219" s="13"/>
      <c r="Q219" s="13"/>
    </row>
    <row r="220" spans="1:17" ht="15">
      <c r="A220" s="14"/>
      <c r="B220" s="17"/>
      <c r="C220" s="13"/>
      <c r="D220" s="13"/>
      <c r="E220" s="18"/>
      <c r="F220" s="19"/>
      <c r="G220" s="13"/>
      <c r="H220" s="13"/>
      <c r="I220" s="13"/>
      <c r="J220" s="13"/>
      <c r="K220" s="13"/>
      <c r="L220" s="13"/>
      <c r="M220" s="13"/>
      <c r="N220" s="13"/>
      <c r="O220" s="21"/>
      <c r="P220" s="13"/>
      <c r="Q220" s="13"/>
    </row>
    <row r="221" spans="1:17" ht="15">
      <c r="A221" s="14"/>
      <c r="B221" s="17"/>
      <c r="C221" s="13"/>
      <c r="D221" s="13"/>
      <c r="E221" s="18"/>
      <c r="F221" s="19"/>
      <c r="G221" s="13"/>
      <c r="H221" s="13"/>
      <c r="I221" s="13"/>
      <c r="J221" s="13"/>
      <c r="K221" s="13"/>
      <c r="L221" s="13"/>
      <c r="M221" s="13"/>
      <c r="N221" s="13"/>
      <c r="O221" s="21"/>
      <c r="P221" s="13"/>
      <c r="Q221" s="13"/>
    </row>
    <row r="222" spans="1:17" ht="15">
      <c r="A222" s="14"/>
      <c r="B222" s="17"/>
      <c r="C222" s="13"/>
      <c r="D222" s="13"/>
      <c r="E222" s="18"/>
      <c r="F222" s="19"/>
      <c r="G222" s="13"/>
      <c r="H222" s="13"/>
      <c r="I222" s="13"/>
      <c r="J222" s="13"/>
      <c r="K222" s="13"/>
      <c r="L222" s="13"/>
      <c r="M222" s="13"/>
      <c r="N222" s="13"/>
      <c r="O222" s="21"/>
      <c r="P222" s="13"/>
      <c r="Q222" s="13"/>
    </row>
    <row r="223" spans="1:17" ht="15">
      <c r="A223" s="14"/>
      <c r="B223" s="17"/>
      <c r="C223" s="13"/>
      <c r="D223" s="13"/>
      <c r="E223" s="18"/>
      <c r="F223" s="19"/>
      <c r="G223" s="13"/>
      <c r="H223" s="13"/>
      <c r="I223" s="13"/>
      <c r="J223" s="13"/>
      <c r="K223" s="13"/>
      <c r="L223" s="13"/>
      <c r="M223" s="13"/>
      <c r="N223" s="13"/>
      <c r="O223" s="21"/>
      <c r="P223" s="13"/>
      <c r="Q223" s="13"/>
    </row>
    <row r="224" spans="1:17" ht="15">
      <c r="A224" s="14"/>
      <c r="B224" s="17"/>
      <c r="C224" s="13"/>
      <c r="D224" s="13"/>
      <c r="E224" s="18"/>
      <c r="F224" s="19"/>
      <c r="G224" s="13"/>
      <c r="H224" s="13"/>
      <c r="I224" s="13"/>
      <c r="J224" s="13"/>
      <c r="K224" s="13"/>
      <c r="L224" s="13"/>
      <c r="M224" s="13"/>
      <c r="N224" s="13"/>
      <c r="O224" s="21"/>
      <c r="P224" s="13"/>
      <c r="Q224" s="13"/>
    </row>
    <row r="225" spans="1:17" ht="15">
      <c r="A225" s="14"/>
      <c r="B225" s="17"/>
      <c r="C225" s="13"/>
      <c r="D225" s="13"/>
      <c r="E225" s="18"/>
      <c r="F225" s="19"/>
      <c r="G225" s="13"/>
      <c r="H225" s="13"/>
      <c r="I225" s="13"/>
      <c r="J225" s="13"/>
      <c r="K225" s="13"/>
      <c r="L225" s="13"/>
      <c r="M225" s="13"/>
      <c r="N225" s="13"/>
      <c r="O225" s="21"/>
      <c r="P225" s="13"/>
      <c r="Q225" s="13"/>
    </row>
    <row r="226" spans="1:17" ht="15">
      <c r="A226" s="14"/>
      <c r="B226" s="17"/>
      <c r="C226" s="13"/>
      <c r="D226" s="13"/>
      <c r="E226" s="18"/>
      <c r="F226" s="19"/>
      <c r="G226" s="13"/>
      <c r="H226" s="13"/>
      <c r="I226" s="13"/>
      <c r="J226" s="13"/>
      <c r="K226" s="13"/>
      <c r="L226" s="13"/>
      <c r="M226" s="13"/>
      <c r="N226" s="13"/>
      <c r="O226" s="21"/>
      <c r="P226" s="13"/>
      <c r="Q226" s="13"/>
    </row>
    <row r="227" spans="1:17" ht="15">
      <c r="A227" s="14"/>
      <c r="B227" s="17"/>
      <c r="C227" s="13"/>
      <c r="D227" s="13"/>
      <c r="E227" s="18"/>
      <c r="F227" s="19"/>
      <c r="G227" s="13"/>
      <c r="H227" s="13"/>
      <c r="I227" s="13"/>
      <c r="J227" s="13"/>
      <c r="K227" s="13"/>
      <c r="L227" s="13"/>
      <c r="M227" s="13"/>
      <c r="N227" s="13"/>
      <c r="O227" s="21"/>
      <c r="P227" s="13"/>
      <c r="Q227" s="13"/>
    </row>
    <row r="228" spans="1:17" ht="15">
      <c r="A228" s="14"/>
      <c r="B228" s="17"/>
      <c r="C228" s="13"/>
      <c r="D228" s="13"/>
      <c r="E228" s="18"/>
      <c r="F228" s="19"/>
      <c r="G228" s="13"/>
      <c r="H228" s="13"/>
      <c r="I228" s="13"/>
      <c r="J228" s="13"/>
      <c r="K228" s="13"/>
      <c r="L228" s="13"/>
      <c r="M228" s="13"/>
      <c r="N228" s="13"/>
      <c r="O228" s="21"/>
      <c r="P228" s="13"/>
      <c r="Q228" s="13"/>
    </row>
    <row r="229" spans="1:17" ht="15">
      <c r="A229" s="14"/>
      <c r="B229" s="17"/>
      <c r="C229" s="13"/>
      <c r="D229" s="13"/>
      <c r="E229" s="18"/>
      <c r="F229" s="19"/>
      <c r="G229" s="13"/>
      <c r="H229" s="13"/>
      <c r="I229" s="13"/>
      <c r="J229" s="13"/>
      <c r="K229" s="13"/>
      <c r="L229" s="13"/>
      <c r="M229" s="13"/>
      <c r="N229" s="13"/>
      <c r="O229" s="21"/>
      <c r="P229" s="13"/>
      <c r="Q229" s="13"/>
    </row>
    <row r="230" spans="1:17" ht="15">
      <c r="A230" s="14"/>
      <c r="B230" s="17"/>
      <c r="C230" s="13"/>
      <c r="D230" s="13"/>
      <c r="E230" s="18"/>
      <c r="F230" s="19"/>
      <c r="G230" s="13"/>
      <c r="H230" s="13"/>
      <c r="I230" s="13"/>
      <c r="J230" s="13"/>
      <c r="K230" s="13"/>
      <c r="L230" s="13"/>
      <c r="M230" s="13"/>
      <c r="N230" s="13"/>
      <c r="O230" s="21"/>
      <c r="P230" s="13"/>
      <c r="Q230" s="13"/>
    </row>
    <row r="231" spans="1:17" ht="15">
      <c r="A231" s="14"/>
      <c r="B231" s="17"/>
      <c r="C231" s="13"/>
      <c r="D231" s="13"/>
      <c r="E231" s="18"/>
      <c r="F231" s="19"/>
      <c r="G231" s="13"/>
      <c r="H231" s="13"/>
      <c r="I231" s="13"/>
      <c r="J231" s="13"/>
      <c r="K231" s="13"/>
      <c r="L231" s="13"/>
      <c r="M231" s="13"/>
      <c r="N231" s="13"/>
      <c r="O231" s="21"/>
      <c r="P231" s="13"/>
      <c r="Q231" s="13"/>
    </row>
    <row r="232" spans="1:17" ht="15">
      <c r="A232" s="14"/>
      <c r="B232" s="17"/>
      <c r="C232" s="13"/>
      <c r="D232" s="13"/>
      <c r="E232" s="18"/>
      <c r="F232" s="19"/>
      <c r="G232" s="13"/>
      <c r="H232" s="13"/>
      <c r="I232" s="13"/>
      <c r="J232" s="13"/>
      <c r="K232" s="13"/>
      <c r="L232" s="13"/>
      <c r="M232" s="13"/>
      <c r="N232" s="13"/>
      <c r="O232" s="21"/>
      <c r="P232" s="13"/>
      <c r="Q232" s="13"/>
    </row>
    <row r="233" spans="1:17" ht="15">
      <c r="A233" s="14"/>
      <c r="B233" s="17"/>
      <c r="C233" s="13"/>
      <c r="D233" s="13"/>
      <c r="E233" s="18"/>
      <c r="F233" s="19"/>
      <c r="G233" s="13"/>
      <c r="H233" s="13"/>
      <c r="I233" s="13"/>
      <c r="J233" s="13"/>
      <c r="K233" s="13"/>
      <c r="L233" s="13"/>
      <c r="M233" s="13"/>
      <c r="N233" s="13"/>
      <c r="O233" s="21"/>
      <c r="P233" s="13"/>
      <c r="Q233" s="13"/>
    </row>
    <row r="234" spans="1:17" ht="15">
      <c r="A234" s="14"/>
      <c r="B234" s="17"/>
      <c r="C234" s="13"/>
      <c r="D234" s="13"/>
      <c r="E234" s="18"/>
      <c r="F234" s="19"/>
      <c r="G234" s="13"/>
      <c r="H234" s="13"/>
      <c r="I234" s="13"/>
      <c r="J234" s="13"/>
      <c r="K234" s="13"/>
      <c r="L234" s="13"/>
      <c r="M234" s="13"/>
      <c r="N234" s="13"/>
      <c r="O234" s="21"/>
      <c r="P234" s="13"/>
      <c r="Q234" s="13"/>
    </row>
    <row r="235" spans="1:17" ht="15">
      <c r="A235" s="14"/>
      <c r="B235" s="17"/>
      <c r="C235" s="13"/>
      <c r="D235" s="13"/>
      <c r="E235" s="18"/>
      <c r="F235" s="19"/>
      <c r="G235" s="13"/>
      <c r="H235" s="13"/>
      <c r="I235" s="13"/>
      <c r="J235" s="13"/>
      <c r="K235" s="13"/>
      <c r="L235" s="13"/>
      <c r="M235" s="13"/>
      <c r="N235" s="13"/>
      <c r="O235" s="21"/>
      <c r="P235" s="13"/>
      <c r="Q235" s="13"/>
    </row>
    <row r="236" spans="1:17" ht="15">
      <c r="A236" s="14"/>
      <c r="B236" s="17"/>
      <c r="C236" s="13"/>
      <c r="D236" s="13"/>
      <c r="E236" s="18"/>
      <c r="F236" s="19"/>
      <c r="G236" s="13"/>
      <c r="H236" s="13"/>
      <c r="I236" s="13"/>
      <c r="J236" s="13"/>
      <c r="K236" s="13"/>
      <c r="L236" s="13"/>
      <c r="M236" s="13"/>
      <c r="N236" s="13"/>
      <c r="O236" s="21"/>
      <c r="P236" s="13"/>
      <c r="Q236" s="13"/>
    </row>
    <row r="237" spans="1:17" ht="15">
      <c r="A237" s="14"/>
      <c r="B237" s="17"/>
      <c r="C237" s="13"/>
      <c r="D237" s="13"/>
      <c r="E237" s="18"/>
      <c r="F237" s="19"/>
      <c r="G237" s="13"/>
      <c r="H237" s="13"/>
      <c r="I237" s="13"/>
      <c r="J237" s="13"/>
      <c r="K237" s="13"/>
      <c r="L237" s="13"/>
      <c r="M237" s="13"/>
      <c r="N237" s="13"/>
      <c r="O237" s="21"/>
      <c r="P237" s="13"/>
      <c r="Q237" s="13"/>
    </row>
    <row r="238" spans="1:17" ht="15">
      <c r="A238" s="14"/>
      <c r="B238" s="17"/>
      <c r="C238" s="13"/>
      <c r="D238" s="13"/>
      <c r="E238" s="18"/>
      <c r="F238" s="19"/>
      <c r="G238" s="13"/>
      <c r="H238" s="13"/>
      <c r="I238" s="13"/>
      <c r="J238" s="13"/>
      <c r="K238" s="13"/>
      <c r="L238" s="13"/>
      <c r="M238" s="13"/>
      <c r="N238" s="13"/>
      <c r="O238" s="21"/>
      <c r="P238" s="13"/>
      <c r="Q238" s="13"/>
    </row>
    <row r="239" spans="1:17" ht="15">
      <c r="A239" s="14"/>
      <c r="B239" s="17"/>
      <c r="C239" s="13"/>
      <c r="D239" s="13"/>
      <c r="E239" s="18"/>
      <c r="F239" s="19"/>
      <c r="G239" s="13"/>
      <c r="H239" s="13"/>
      <c r="I239" s="13"/>
      <c r="J239" s="13"/>
      <c r="K239" s="13"/>
      <c r="L239" s="13"/>
      <c r="M239" s="13"/>
      <c r="N239" s="13"/>
      <c r="O239" s="21"/>
      <c r="P239" s="13"/>
      <c r="Q239" s="13"/>
    </row>
    <row r="240" spans="1:17" ht="15">
      <c r="A240" s="14"/>
      <c r="B240" s="17"/>
      <c r="C240" s="13"/>
      <c r="D240" s="13"/>
      <c r="E240" s="18"/>
      <c r="F240" s="19"/>
      <c r="G240" s="13"/>
      <c r="H240" s="13"/>
      <c r="I240" s="13"/>
      <c r="J240" s="13"/>
      <c r="K240" s="13"/>
      <c r="L240" s="13"/>
      <c r="M240" s="13"/>
      <c r="N240" s="13"/>
      <c r="O240" s="21"/>
      <c r="P240" s="13"/>
      <c r="Q240" s="13"/>
    </row>
    <row r="241" spans="1:17" ht="15">
      <c r="A241" s="14"/>
      <c r="B241" s="17"/>
      <c r="C241" s="13"/>
      <c r="D241" s="13"/>
      <c r="E241" s="18"/>
      <c r="F241" s="19"/>
      <c r="G241" s="13"/>
      <c r="H241" s="13"/>
      <c r="I241" s="13"/>
      <c r="J241" s="13"/>
      <c r="K241" s="13"/>
      <c r="L241" s="13"/>
      <c r="M241" s="13"/>
      <c r="N241" s="13"/>
      <c r="O241" s="21"/>
      <c r="P241" s="13"/>
      <c r="Q241" s="13"/>
    </row>
    <row r="242" spans="1:17" ht="15">
      <c r="A242" s="14"/>
      <c r="B242" s="17"/>
      <c r="C242" s="13"/>
      <c r="D242" s="13"/>
      <c r="E242" s="18"/>
      <c r="F242" s="19"/>
      <c r="G242" s="13"/>
      <c r="H242" s="13"/>
      <c r="I242" s="13"/>
      <c r="J242" s="13"/>
      <c r="K242" s="13"/>
      <c r="L242" s="13"/>
      <c r="M242" s="13"/>
      <c r="N242" s="13"/>
      <c r="O242" s="21"/>
      <c r="P242" s="13"/>
      <c r="Q242" s="13"/>
    </row>
    <row r="243" spans="1:17" ht="15">
      <c r="A243" s="14"/>
      <c r="B243" s="17"/>
      <c r="C243" s="13"/>
      <c r="D243" s="13"/>
      <c r="E243" s="18"/>
      <c r="F243" s="19"/>
      <c r="G243" s="13"/>
      <c r="H243" s="13"/>
      <c r="I243" s="13"/>
      <c r="J243" s="13"/>
      <c r="K243" s="13"/>
      <c r="L243" s="13"/>
      <c r="M243" s="13"/>
      <c r="N243" s="13"/>
      <c r="O243" s="21"/>
      <c r="P243" s="13"/>
      <c r="Q243" s="13"/>
    </row>
    <row r="244" spans="1:17" ht="15">
      <c r="A244" s="14"/>
      <c r="B244" s="17"/>
      <c r="C244" s="13"/>
      <c r="D244" s="13"/>
      <c r="E244" s="18"/>
      <c r="F244" s="19"/>
      <c r="G244" s="13"/>
      <c r="H244" s="13"/>
      <c r="I244" s="13"/>
      <c r="J244" s="13"/>
      <c r="K244" s="13"/>
      <c r="L244" s="13"/>
      <c r="M244" s="13"/>
      <c r="N244" s="13"/>
      <c r="O244" s="21"/>
      <c r="P244" s="13"/>
      <c r="Q244" s="13"/>
    </row>
    <row r="245" spans="1:17" ht="15">
      <c r="A245" s="14"/>
      <c r="B245" s="17"/>
      <c r="C245" s="13"/>
      <c r="D245" s="13"/>
      <c r="E245" s="18"/>
      <c r="F245" s="19"/>
      <c r="G245" s="13"/>
      <c r="H245" s="13"/>
      <c r="I245" s="13"/>
      <c r="J245" s="13"/>
      <c r="K245" s="13"/>
      <c r="L245" s="13"/>
      <c r="M245" s="13"/>
      <c r="N245" s="13"/>
      <c r="O245" s="21"/>
      <c r="P245" s="13"/>
      <c r="Q245" s="13"/>
    </row>
    <row r="246" spans="1:17" ht="15">
      <c r="A246" s="14"/>
      <c r="B246" s="17"/>
      <c r="C246" s="13"/>
      <c r="D246" s="13"/>
      <c r="E246" s="18"/>
      <c r="F246" s="19"/>
      <c r="G246" s="13"/>
      <c r="H246" s="13"/>
      <c r="I246" s="13"/>
      <c r="J246" s="13"/>
      <c r="K246" s="13"/>
      <c r="L246" s="13"/>
      <c r="M246" s="13"/>
      <c r="N246" s="13"/>
      <c r="O246" s="21"/>
      <c r="P246" s="13"/>
      <c r="Q246" s="13"/>
    </row>
    <row r="247" spans="1:17" ht="15">
      <c r="A247" s="14"/>
      <c r="B247" s="17"/>
      <c r="C247" s="13"/>
      <c r="D247" s="13"/>
      <c r="E247" s="18"/>
      <c r="F247" s="19"/>
      <c r="G247" s="13"/>
      <c r="H247" s="13"/>
      <c r="I247" s="13"/>
      <c r="J247" s="13"/>
      <c r="K247" s="13"/>
      <c r="L247" s="13"/>
      <c r="M247" s="13"/>
      <c r="N247" s="13"/>
      <c r="O247" s="21"/>
      <c r="P247" s="13"/>
      <c r="Q247" s="13"/>
    </row>
    <row r="248" spans="1:17" ht="15">
      <c r="A248" s="14"/>
      <c r="B248" s="17"/>
      <c r="C248" s="13"/>
      <c r="D248" s="13"/>
      <c r="E248" s="18"/>
      <c r="F248" s="19"/>
      <c r="G248" s="13"/>
      <c r="H248" s="13"/>
      <c r="I248" s="13"/>
      <c r="J248" s="13"/>
      <c r="K248" s="13"/>
      <c r="L248" s="13"/>
      <c r="M248" s="13"/>
      <c r="N248" s="13"/>
      <c r="O248" s="21"/>
      <c r="P248" s="13"/>
      <c r="Q248" s="13"/>
    </row>
    <row r="249" spans="1:17" ht="15">
      <c r="A249" s="14"/>
      <c r="B249" s="17"/>
      <c r="C249" s="13"/>
      <c r="D249" s="13"/>
      <c r="E249" s="18"/>
      <c r="F249" s="19"/>
      <c r="G249" s="13"/>
      <c r="H249" s="13"/>
      <c r="I249" s="13"/>
      <c r="J249" s="13"/>
      <c r="K249" s="13"/>
      <c r="L249" s="13"/>
      <c r="M249" s="13"/>
      <c r="N249" s="13"/>
      <c r="O249" s="21"/>
      <c r="P249" s="13"/>
      <c r="Q249" s="13"/>
    </row>
    <row r="250" spans="1:17" ht="15">
      <c r="A250" s="14"/>
      <c r="B250" s="17"/>
      <c r="C250" s="13"/>
      <c r="D250" s="13"/>
      <c r="E250" s="18"/>
      <c r="F250" s="19"/>
      <c r="G250" s="13"/>
      <c r="H250" s="13"/>
      <c r="I250" s="13"/>
      <c r="J250" s="13"/>
      <c r="K250" s="13"/>
      <c r="L250" s="13"/>
      <c r="M250" s="13"/>
      <c r="N250" s="13"/>
      <c r="O250" s="21"/>
      <c r="P250" s="13"/>
      <c r="Q250" s="13"/>
    </row>
    <row r="251" spans="1:17" ht="15">
      <c r="A251" s="14"/>
      <c r="B251" s="17"/>
      <c r="C251" s="13"/>
      <c r="D251" s="13"/>
      <c r="E251" s="18"/>
      <c r="F251" s="19"/>
      <c r="G251" s="13"/>
      <c r="H251" s="13"/>
      <c r="I251" s="13"/>
      <c r="J251" s="13"/>
      <c r="K251" s="13"/>
      <c r="L251" s="13"/>
      <c r="M251" s="13"/>
      <c r="N251" s="13"/>
      <c r="O251" s="21"/>
      <c r="P251" s="13"/>
      <c r="Q251" s="13"/>
    </row>
    <row r="252" spans="1:17" ht="15">
      <c r="A252" s="14"/>
      <c r="B252" s="17"/>
      <c r="C252" s="13"/>
      <c r="D252" s="13"/>
      <c r="E252" s="18"/>
      <c r="F252" s="19"/>
      <c r="G252" s="13"/>
      <c r="H252" s="13"/>
      <c r="I252" s="13"/>
      <c r="J252" s="13"/>
      <c r="K252" s="13"/>
      <c r="L252" s="13"/>
      <c r="M252" s="13"/>
      <c r="N252" s="13"/>
      <c r="O252" s="21"/>
      <c r="P252" s="13"/>
      <c r="Q252" s="13"/>
    </row>
    <row r="253" spans="1:17" ht="15">
      <c r="A253" s="14"/>
      <c r="B253" s="17"/>
      <c r="C253" s="13"/>
      <c r="D253" s="13"/>
      <c r="E253" s="18"/>
      <c r="F253" s="19"/>
      <c r="G253" s="13"/>
      <c r="H253" s="13"/>
      <c r="I253" s="13"/>
      <c r="J253" s="13"/>
      <c r="K253" s="13"/>
      <c r="L253" s="13"/>
      <c r="M253" s="13"/>
      <c r="N253" s="13"/>
      <c r="O253" s="21"/>
      <c r="P253" s="13"/>
      <c r="Q253" s="13"/>
    </row>
    <row r="254" spans="1:17" ht="15">
      <c r="A254" s="14"/>
      <c r="B254" s="17"/>
      <c r="C254" s="13"/>
      <c r="D254" s="13"/>
      <c r="E254" s="18"/>
      <c r="F254" s="19"/>
      <c r="G254" s="13"/>
      <c r="H254" s="13"/>
      <c r="I254" s="13"/>
      <c r="J254" s="13"/>
      <c r="K254" s="13"/>
      <c r="L254" s="13"/>
      <c r="M254" s="13"/>
      <c r="N254" s="13"/>
      <c r="O254" s="21"/>
      <c r="P254" s="13"/>
      <c r="Q254" s="13"/>
    </row>
    <row r="255" spans="1:17" ht="15">
      <c r="A255" s="14"/>
      <c r="B255" s="17"/>
      <c r="C255" s="13"/>
      <c r="D255" s="13"/>
      <c r="E255" s="18"/>
      <c r="F255" s="19"/>
      <c r="G255" s="13"/>
      <c r="H255" s="13"/>
      <c r="I255" s="13"/>
      <c r="J255" s="13"/>
      <c r="K255" s="13"/>
      <c r="L255" s="13"/>
      <c r="M255" s="13"/>
      <c r="N255" s="13"/>
      <c r="O255" s="21"/>
      <c r="P255" s="13"/>
      <c r="Q255" s="13"/>
    </row>
    <row r="256" spans="1:17" ht="15">
      <c r="A256" s="14"/>
      <c r="B256" s="17"/>
      <c r="C256" s="13"/>
      <c r="D256" s="13"/>
      <c r="E256" s="18"/>
      <c r="F256" s="19"/>
      <c r="G256" s="13"/>
      <c r="H256" s="13"/>
      <c r="I256" s="13"/>
      <c r="J256" s="13"/>
      <c r="K256" s="13"/>
      <c r="L256" s="13"/>
      <c r="M256" s="13"/>
      <c r="N256" s="13"/>
      <c r="O256" s="21"/>
      <c r="P256" s="13"/>
      <c r="Q256" s="13"/>
    </row>
    <row r="257" spans="1:17" ht="15">
      <c r="A257" s="14"/>
      <c r="B257" s="17"/>
      <c r="C257" s="13"/>
      <c r="D257" s="13"/>
      <c r="E257" s="18"/>
      <c r="F257" s="19"/>
      <c r="G257" s="13"/>
      <c r="H257" s="13"/>
      <c r="I257" s="13"/>
      <c r="J257" s="13"/>
      <c r="K257" s="13"/>
      <c r="L257" s="13"/>
      <c r="M257" s="13"/>
      <c r="N257" s="13"/>
      <c r="O257" s="21"/>
      <c r="P257" s="13"/>
      <c r="Q257" s="13"/>
    </row>
    <row r="258" spans="1:17" ht="15">
      <c r="A258" s="14"/>
      <c r="B258" s="17"/>
      <c r="C258" s="13"/>
      <c r="D258" s="13"/>
      <c r="E258" s="18"/>
      <c r="F258" s="19"/>
      <c r="G258" s="13"/>
      <c r="H258" s="13"/>
      <c r="I258" s="13"/>
      <c r="J258" s="13"/>
      <c r="K258" s="13"/>
      <c r="L258" s="13"/>
      <c r="M258" s="13"/>
      <c r="N258" s="13"/>
      <c r="O258" s="21"/>
      <c r="P258" s="13"/>
      <c r="Q258" s="13"/>
    </row>
    <row r="259" spans="1:17" ht="15">
      <c r="A259" s="14"/>
      <c r="B259" s="17"/>
      <c r="C259" s="13"/>
      <c r="D259" s="13"/>
      <c r="E259" s="18"/>
      <c r="F259" s="19"/>
      <c r="G259" s="13"/>
      <c r="H259" s="13"/>
      <c r="I259" s="13"/>
      <c r="J259" s="13"/>
      <c r="K259" s="13"/>
      <c r="L259" s="13"/>
      <c r="M259" s="13"/>
      <c r="N259" s="13"/>
      <c r="O259" s="21"/>
      <c r="P259" s="13"/>
      <c r="Q259" s="13"/>
    </row>
    <row r="260" spans="1:17" ht="15">
      <c r="A260" s="14"/>
      <c r="B260" s="17"/>
      <c r="C260" s="13"/>
      <c r="D260" s="13"/>
      <c r="E260" s="18"/>
      <c r="F260" s="19"/>
      <c r="G260" s="13"/>
      <c r="H260" s="13"/>
      <c r="I260" s="13"/>
      <c r="J260" s="13"/>
      <c r="K260" s="13"/>
      <c r="L260" s="13"/>
      <c r="M260" s="13"/>
      <c r="N260" s="13"/>
      <c r="O260" s="21"/>
      <c r="P260" s="13"/>
      <c r="Q260" s="13"/>
    </row>
    <row r="261" spans="1:17" ht="15">
      <c r="A261" s="14"/>
      <c r="B261" s="17"/>
      <c r="C261" s="13"/>
      <c r="D261" s="13"/>
      <c r="E261" s="18"/>
      <c r="F261" s="19"/>
      <c r="G261" s="13"/>
      <c r="H261" s="13"/>
      <c r="I261" s="13"/>
      <c r="J261" s="13"/>
      <c r="K261" s="13"/>
      <c r="L261" s="13"/>
      <c r="M261" s="13"/>
      <c r="N261" s="13"/>
      <c r="O261" s="21"/>
      <c r="P261" s="13"/>
      <c r="Q261" s="13"/>
    </row>
    <row r="262" spans="1:17" ht="15">
      <c r="A262" s="14"/>
      <c r="B262" s="17"/>
      <c r="C262" s="13"/>
      <c r="D262" s="13"/>
      <c r="E262" s="18"/>
      <c r="F262" s="19"/>
      <c r="G262" s="13"/>
      <c r="H262" s="13"/>
      <c r="I262" s="13"/>
      <c r="J262" s="13"/>
      <c r="K262" s="13"/>
      <c r="L262" s="13"/>
      <c r="M262" s="13"/>
      <c r="N262" s="13"/>
      <c r="O262" s="21"/>
      <c r="P262" s="13"/>
      <c r="Q262" s="13"/>
    </row>
    <row r="263" spans="1:17" ht="15">
      <c r="A263" s="14"/>
      <c r="B263" s="17"/>
      <c r="C263" s="13"/>
      <c r="D263" s="13"/>
      <c r="E263" s="18"/>
      <c r="F263" s="19"/>
      <c r="G263" s="13"/>
      <c r="H263" s="13"/>
      <c r="I263" s="13"/>
      <c r="J263" s="13"/>
      <c r="K263" s="13"/>
      <c r="L263" s="13"/>
      <c r="M263" s="13"/>
      <c r="N263" s="13"/>
      <c r="O263" s="21"/>
      <c r="P263" s="13"/>
      <c r="Q263" s="13"/>
    </row>
    <row r="264" spans="1:17" ht="15">
      <c r="A264" s="14"/>
      <c r="B264" s="17"/>
      <c r="C264" s="13"/>
      <c r="D264" s="13"/>
      <c r="E264" s="18"/>
      <c r="F264" s="19"/>
      <c r="G264" s="13"/>
      <c r="H264" s="13"/>
      <c r="I264" s="13"/>
      <c r="J264" s="13"/>
      <c r="K264" s="13"/>
      <c r="L264" s="13"/>
      <c r="M264" s="13"/>
      <c r="N264" s="13"/>
      <c r="O264" s="21"/>
      <c r="P264" s="13"/>
      <c r="Q264" s="13"/>
    </row>
    <row r="265" spans="1:17" ht="15">
      <c r="A265" s="14"/>
      <c r="B265" s="17"/>
      <c r="C265" s="13"/>
      <c r="D265" s="13"/>
      <c r="E265" s="18"/>
      <c r="F265" s="19"/>
      <c r="G265" s="13"/>
      <c r="H265" s="13"/>
      <c r="I265" s="13"/>
      <c r="J265" s="13"/>
      <c r="K265" s="13"/>
      <c r="L265" s="13"/>
      <c r="M265" s="13"/>
      <c r="N265" s="13"/>
      <c r="O265" s="21"/>
      <c r="P265" s="13"/>
      <c r="Q265" s="13"/>
    </row>
    <row r="266" spans="1:17" ht="15">
      <c r="A266" s="14"/>
      <c r="B266" s="17"/>
      <c r="C266" s="13"/>
      <c r="D266" s="13"/>
      <c r="E266" s="18"/>
      <c r="F266" s="19"/>
      <c r="G266" s="13"/>
      <c r="H266" s="13"/>
      <c r="I266" s="13"/>
      <c r="J266" s="13"/>
      <c r="K266" s="13"/>
      <c r="L266" s="13"/>
      <c r="M266" s="13"/>
      <c r="N266" s="13"/>
      <c r="O266" s="21"/>
      <c r="P266" s="13"/>
      <c r="Q266" s="13"/>
    </row>
    <row r="267" spans="1:17" ht="15">
      <c r="A267" s="14"/>
      <c r="B267" s="17"/>
      <c r="C267" s="13"/>
      <c r="D267" s="13"/>
      <c r="E267" s="18"/>
      <c r="F267" s="19"/>
      <c r="G267" s="13"/>
      <c r="H267" s="13"/>
      <c r="I267" s="13"/>
      <c r="J267" s="13"/>
      <c r="K267" s="13"/>
      <c r="L267" s="13"/>
      <c r="M267" s="13"/>
      <c r="N267" s="13"/>
      <c r="O267" s="21"/>
      <c r="P267" s="13"/>
      <c r="Q267" s="13"/>
    </row>
    <row r="268" spans="1:17" ht="15">
      <c r="A268" s="14"/>
      <c r="B268" s="17"/>
      <c r="C268" s="13"/>
      <c r="D268" s="13"/>
      <c r="E268" s="18"/>
      <c r="F268" s="19"/>
      <c r="G268" s="13"/>
      <c r="H268" s="13"/>
      <c r="I268" s="13"/>
      <c r="J268" s="13"/>
      <c r="K268" s="13"/>
      <c r="L268" s="13"/>
      <c r="M268" s="13"/>
      <c r="N268" s="13"/>
      <c r="O268" s="21"/>
      <c r="P268" s="13"/>
      <c r="Q268" s="13"/>
    </row>
    <row r="269" spans="1:17" ht="15">
      <c r="A269" s="14"/>
      <c r="B269" s="17"/>
      <c r="C269" s="13"/>
      <c r="D269" s="13"/>
      <c r="E269" s="18"/>
      <c r="F269" s="19"/>
      <c r="G269" s="13"/>
      <c r="H269" s="13"/>
      <c r="I269" s="13"/>
      <c r="J269" s="13"/>
      <c r="K269" s="13"/>
      <c r="L269" s="13"/>
      <c r="M269" s="13"/>
      <c r="N269" s="13"/>
      <c r="O269" s="21"/>
      <c r="P269" s="13"/>
      <c r="Q269" s="13"/>
    </row>
    <row r="270" spans="1:17" ht="15">
      <c r="A270" s="14"/>
      <c r="B270" s="17"/>
      <c r="C270" s="13"/>
      <c r="D270" s="13"/>
      <c r="E270" s="18"/>
      <c r="F270" s="19"/>
      <c r="G270" s="13"/>
      <c r="H270" s="13"/>
      <c r="I270" s="13"/>
      <c r="J270" s="13"/>
      <c r="K270" s="13"/>
      <c r="L270" s="13"/>
      <c r="M270" s="13"/>
      <c r="N270" s="13"/>
      <c r="O270" s="21"/>
      <c r="P270" s="13"/>
      <c r="Q270" s="13"/>
    </row>
    <row r="271" spans="1:17" ht="15">
      <c r="A271" s="14"/>
      <c r="B271" s="17"/>
      <c r="C271" s="13"/>
      <c r="D271" s="13"/>
      <c r="E271" s="18"/>
      <c r="F271" s="19"/>
      <c r="G271" s="13"/>
      <c r="H271" s="13"/>
      <c r="I271" s="13"/>
      <c r="J271" s="13"/>
      <c r="K271" s="13"/>
      <c r="L271" s="13"/>
      <c r="M271" s="13"/>
      <c r="N271" s="13"/>
      <c r="O271" s="21"/>
      <c r="P271" s="13"/>
      <c r="Q27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pane ySplit="5" topLeftCell="BM6" activePane="bottomLeft" state="frozen"/>
      <selection pane="topLeft" activeCell="D1" sqref="D1"/>
      <selection pane="bottomLeft" activeCell="M4" sqref="M4"/>
    </sheetView>
  </sheetViews>
  <sheetFormatPr defaultColWidth="9.140625" defaultRowHeight="15"/>
  <cols>
    <col min="1" max="1" width="9.140625" style="10" customWidth="1"/>
    <col min="2" max="2" width="9.28125" style="7" customWidth="1"/>
    <col min="3" max="3" width="49.00390625" style="0" customWidth="1"/>
    <col min="4" max="4" width="9.28125" style="0" customWidth="1"/>
    <col min="5" max="5" width="11.421875" style="25" customWidth="1"/>
    <col min="6" max="6" width="17.8515625" style="5" customWidth="1"/>
    <col min="7" max="11" width="9.28125" style="0" customWidth="1"/>
    <col min="12" max="12" width="9.28125" style="0" bestFit="1" customWidth="1"/>
    <col min="13" max="13" width="8.28125" style="0" customWidth="1"/>
    <col min="14" max="14" width="6.7109375" style="0" customWidth="1"/>
    <col min="15" max="15" width="13.00390625" style="20" customWidth="1"/>
    <col min="16" max="16" width="11.7109375" style="0" customWidth="1"/>
  </cols>
  <sheetData>
    <row r="1" spans="1:15" s="22" customFormat="1" ht="15.75">
      <c r="A1" s="61" t="s">
        <v>235</v>
      </c>
      <c r="B1" s="27"/>
      <c r="E1" s="28"/>
      <c r="F1" s="29"/>
      <c r="O1" s="20"/>
    </row>
    <row r="2" spans="1:15" s="22" customFormat="1" ht="15.75">
      <c r="A2" s="61" t="s">
        <v>237</v>
      </c>
      <c r="B2" s="27"/>
      <c r="E2" s="28"/>
      <c r="F2" s="29"/>
      <c r="O2" s="20"/>
    </row>
    <row r="3" ht="17.25" customHeight="1">
      <c r="A3" s="51"/>
    </row>
    <row r="4" spans="1:16" ht="15">
      <c r="A4" s="26"/>
      <c r="B4" s="27"/>
      <c r="C4" s="22"/>
      <c r="D4" s="22"/>
      <c r="E4" s="28"/>
      <c r="F4" s="29"/>
      <c r="G4" s="56" t="s">
        <v>227</v>
      </c>
      <c r="H4" s="57"/>
      <c r="I4" s="57"/>
      <c r="J4" s="57"/>
      <c r="K4" s="58"/>
      <c r="L4" s="13"/>
      <c r="M4" s="13" t="s">
        <v>239</v>
      </c>
      <c r="N4" s="13"/>
      <c r="P4" s="22"/>
    </row>
    <row r="5" spans="1:17" ht="108" customHeight="1">
      <c r="A5" s="69" t="s">
        <v>159</v>
      </c>
      <c r="B5" s="69" t="s">
        <v>224</v>
      </c>
      <c r="C5" s="70" t="s">
        <v>161</v>
      </c>
      <c r="D5" s="71" t="s">
        <v>162</v>
      </c>
      <c r="E5" s="71" t="s">
        <v>228</v>
      </c>
      <c r="F5" s="73" t="s">
        <v>238</v>
      </c>
      <c r="G5" s="70" t="s">
        <v>163</v>
      </c>
      <c r="H5" s="70" t="s">
        <v>164</v>
      </c>
      <c r="I5" s="70" t="s">
        <v>165</v>
      </c>
      <c r="J5" s="70" t="s">
        <v>166</v>
      </c>
      <c r="K5" s="70" t="s">
        <v>167</v>
      </c>
      <c r="L5" s="72" t="s">
        <v>223</v>
      </c>
      <c r="M5" s="66" t="s">
        <v>170</v>
      </c>
      <c r="N5" s="1" t="s">
        <v>160</v>
      </c>
      <c r="O5" s="2" t="s">
        <v>226</v>
      </c>
      <c r="P5" s="12" t="s">
        <v>225</v>
      </c>
      <c r="Q5" s="22"/>
    </row>
    <row r="6" spans="1:17" ht="15">
      <c r="A6" s="74">
        <v>1</v>
      </c>
      <c r="B6" s="75" t="s">
        <v>190</v>
      </c>
      <c r="C6" s="76" t="s">
        <v>132</v>
      </c>
      <c r="D6" s="76">
        <v>1</v>
      </c>
      <c r="E6" s="77">
        <v>89.86</v>
      </c>
      <c r="F6" s="78" t="s">
        <v>168</v>
      </c>
      <c r="G6" s="79">
        <v>55</v>
      </c>
      <c r="H6" s="79">
        <v>30</v>
      </c>
      <c r="I6" s="79">
        <v>10</v>
      </c>
      <c r="J6" s="79">
        <v>5</v>
      </c>
      <c r="K6" s="79">
        <v>0</v>
      </c>
      <c r="L6" s="80">
        <v>3.35</v>
      </c>
      <c r="M6" s="14">
        <v>1</v>
      </c>
      <c r="N6" s="59" t="s">
        <v>229</v>
      </c>
      <c r="O6" s="60">
        <f>N6-M6</f>
        <v>0</v>
      </c>
      <c r="P6" s="24">
        <f aca="true" t="shared" si="0" ref="P6:P32">E6*L6</f>
        <v>301.031</v>
      </c>
      <c r="Q6" s="22"/>
    </row>
    <row r="7" spans="1:17" ht="15">
      <c r="A7" s="74">
        <v>2</v>
      </c>
      <c r="B7" s="75" t="s">
        <v>190</v>
      </c>
      <c r="C7" s="76" t="s">
        <v>133</v>
      </c>
      <c r="D7" s="76">
        <v>1</v>
      </c>
      <c r="E7" s="77">
        <v>25.5</v>
      </c>
      <c r="F7" s="78">
        <v>75</v>
      </c>
      <c r="G7" s="81">
        <v>40</v>
      </c>
      <c r="H7" s="81">
        <v>40</v>
      </c>
      <c r="I7" s="81">
        <v>20</v>
      </c>
      <c r="J7" s="81">
        <v>0</v>
      </c>
      <c r="K7" s="81">
        <v>0</v>
      </c>
      <c r="L7" s="82">
        <v>3.2</v>
      </c>
      <c r="M7" s="14">
        <v>2</v>
      </c>
      <c r="N7" s="59" t="s">
        <v>229</v>
      </c>
      <c r="O7" s="60">
        <f>N7-M7</f>
        <v>-1</v>
      </c>
      <c r="P7" s="24">
        <f t="shared" si="0"/>
        <v>81.60000000000001</v>
      </c>
      <c r="Q7" s="22"/>
    </row>
    <row r="8" spans="1:17" ht="15">
      <c r="A8" s="74">
        <v>3</v>
      </c>
      <c r="B8" s="75" t="s">
        <v>176</v>
      </c>
      <c r="C8" s="76" t="s">
        <v>134</v>
      </c>
      <c r="D8" s="76">
        <v>1</v>
      </c>
      <c r="E8" s="77">
        <v>12.5</v>
      </c>
      <c r="F8" s="78" t="s">
        <v>168</v>
      </c>
      <c r="G8" s="81">
        <v>35</v>
      </c>
      <c r="H8" s="81">
        <v>45</v>
      </c>
      <c r="I8" s="81">
        <v>15</v>
      </c>
      <c r="J8" s="81">
        <v>5</v>
      </c>
      <c r="K8" s="81">
        <v>0</v>
      </c>
      <c r="L8" s="82">
        <v>3.1</v>
      </c>
      <c r="M8" s="14">
        <v>3</v>
      </c>
      <c r="N8" s="59" t="s">
        <v>230</v>
      </c>
      <c r="O8" s="60">
        <f aca="true" t="shared" si="1" ref="O8:O31">N8-M8</f>
        <v>4</v>
      </c>
      <c r="P8" s="24">
        <f t="shared" si="0"/>
        <v>38.75</v>
      </c>
      <c r="Q8" s="22"/>
    </row>
    <row r="9" spans="1:17" ht="15">
      <c r="A9" s="74" t="str">
        <f>"=4"</f>
        <v>=4</v>
      </c>
      <c r="B9" s="75" t="s">
        <v>169</v>
      </c>
      <c r="C9" s="76" t="s">
        <v>136</v>
      </c>
      <c r="D9" s="76">
        <v>1</v>
      </c>
      <c r="E9" s="77">
        <v>51.65</v>
      </c>
      <c r="F9" s="78">
        <v>87</v>
      </c>
      <c r="G9" s="81">
        <v>40</v>
      </c>
      <c r="H9" s="81">
        <v>25</v>
      </c>
      <c r="I9" s="81">
        <v>25</v>
      </c>
      <c r="J9" s="81">
        <v>5</v>
      </c>
      <c r="K9" s="81">
        <v>5</v>
      </c>
      <c r="L9" s="82">
        <v>2.9</v>
      </c>
      <c r="M9" s="14">
        <v>4</v>
      </c>
      <c r="N9" s="59" t="s">
        <v>169</v>
      </c>
      <c r="O9" s="60" t="s">
        <v>169</v>
      </c>
      <c r="P9" s="24">
        <f t="shared" si="0"/>
        <v>149.785</v>
      </c>
      <c r="Q9" s="22"/>
    </row>
    <row r="10" spans="1:17" ht="15">
      <c r="A10" s="74" t="str">
        <f>"=4"</f>
        <v>=4</v>
      </c>
      <c r="B10" s="75" t="s">
        <v>176</v>
      </c>
      <c r="C10" s="76" t="s">
        <v>135</v>
      </c>
      <c r="D10" s="76">
        <v>1</v>
      </c>
      <c r="E10" s="77">
        <v>218.03</v>
      </c>
      <c r="F10" s="78" t="s">
        <v>168</v>
      </c>
      <c r="G10" s="81">
        <v>35</v>
      </c>
      <c r="H10" s="81">
        <v>30</v>
      </c>
      <c r="I10" s="81">
        <v>25</v>
      </c>
      <c r="J10" s="81">
        <v>10</v>
      </c>
      <c r="K10" s="81">
        <v>0</v>
      </c>
      <c r="L10" s="82">
        <v>2.9</v>
      </c>
      <c r="M10" s="14">
        <v>4</v>
      </c>
      <c r="N10" s="59" t="s">
        <v>230</v>
      </c>
      <c r="O10" s="60">
        <f t="shared" si="1"/>
        <v>3</v>
      </c>
      <c r="P10" s="24">
        <f t="shared" si="0"/>
        <v>632.287</v>
      </c>
      <c r="Q10" s="22"/>
    </row>
    <row r="11" spans="1:17" ht="15">
      <c r="A11" s="74" t="str">
        <f>"=4"</f>
        <v>=4</v>
      </c>
      <c r="B11" s="75" t="s">
        <v>191</v>
      </c>
      <c r="C11" s="76" t="s">
        <v>137</v>
      </c>
      <c r="D11" s="76">
        <v>1</v>
      </c>
      <c r="E11" s="77">
        <v>12.7</v>
      </c>
      <c r="F11" s="78">
        <v>16</v>
      </c>
      <c r="G11" s="81">
        <v>25</v>
      </c>
      <c r="H11" s="81">
        <v>45</v>
      </c>
      <c r="I11" s="81">
        <v>25</v>
      </c>
      <c r="J11" s="81">
        <v>5</v>
      </c>
      <c r="K11" s="81">
        <v>0</v>
      </c>
      <c r="L11" s="82">
        <v>2.9</v>
      </c>
      <c r="M11" s="14">
        <v>4</v>
      </c>
      <c r="N11" s="59" t="s">
        <v>231</v>
      </c>
      <c r="O11" s="60">
        <f t="shared" si="1"/>
        <v>9</v>
      </c>
      <c r="P11" s="24">
        <f t="shared" si="0"/>
        <v>36.83</v>
      </c>
      <c r="Q11" s="22"/>
    </row>
    <row r="12" spans="1:17" ht="15">
      <c r="A12" s="74">
        <v>7</v>
      </c>
      <c r="B12" s="75" t="s">
        <v>176</v>
      </c>
      <c r="C12" s="76" t="s">
        <v>138</v>
      </c>
      <c r="D12" s="76">
        <v>1</v>
      </c>
      <c r="E12" s="77">
        <v>55</v>
      </c>
      <c r="F12" s="78" t="s">
        <v>168</v>
      </c>
      <c r="G12" s="81">
        <v>25</v>
      </c>
      <c r="H12" s="81">
        <v>40</v>
      </c>
      <c r="I12" s="81">
        <v>25</v>
      </c>
      <c r="J12" s="81">
        <v>10</v>
      </c>
      <c r="K12" s="81">
        <v>0</v>
      </c>
      <c r="L12" s="82">
        <v>2.8</v>
      </c>
      <c r="M12" s="14">
        <v>7</v>
      </c>
      <c r="N12" s="59" t="s">
        <v>230</v>
      </c>
      <c r="O12" s="60">
        <f t="shared" si="1"/>
        <v>0</v>
      </c>
      <c r="P12" s="24">
        <f t="shared" si="0"/>
        <v>154</v>
      </c>
      <c r="Q12" s="22"/>
    </row>
    <row r="13" spans="1:17" ht="15">
      <c r="A13" s="74" t="str">
        <f>"=8"</f>
        <v>=8</v>
      </c>
      <c r="B13" s="75" t="s">
        <v>192</v>
      </c>
      <c r="C13" s="76" t="s">
        <v>139</v>
      </c>
      <c r="D13" s="76">
        <v>1</v>
      </c>
      <c r="E13" s="77">
        <v>11.2</v>
      </c>
      <c r="F13" s="78">
        <v>25</v>
      </c>
      <c r="G13" s="81">
        <v>15</v>
      </c>
      <c r="H13" s="81">
        <v>40</v>
      </c>
      <c r="I13" s="81">
        <v>30</v>
      </c>
      <c r="J13" s="81">
        <v>15</v>
      </c>
      <c r="K13" s="81">
        <v>0</v>
      </c>
      <c r="L13" s="82">
        <v>2.55</v>
      </c>
      <c r="M13" s="14">
        <v>8</v>
      </c>
      <c r="N13" s="59" t="s">
        <v>232</v>
      </c>
      <c r="O13" s="60">
        <f t="shared" si="1"/>
        <v>26</v>
      </c>
      <c r="P13" s="24">
        <f t="shared" si="0"/>
        <v>28.559999999999995</v>
      </c>
      <c r="Q13" s="22"/>
    </row>
    <row r="14" spans="1:17" ht="15">
      <c r="A14" s="74" t="str">
        <f>"=8"</f>
        <v>=8</v>
      </c>
      <c r="B14" s="75" t="s">
        <v>191</v>
      </c>
      <c r="C14" s="76" t="s">
        <v>140</v>
      </c>
      <c r="D14" s="76">
        <v>1</v>
      </c>
      <c r="E14" s="77">
        <v>21</v>
      </c>
      <c r="F14" s="78" t="s">
        <v>169</v>
      </c>
      <c r="G14" s="81">
        <v>10</v>
      </c>
      <c r="H14" s="81">
        <v>40</v>
      </c>
      <c r="I14" s="81">
        <v>45</v>
      </c>
      <c r="J14" s="81">
        <v>5</v>
      </c>
      <c r="K14" s="81">
        <v>0</v>
      </c>
      <c r="L14" s="82">
        <v>2.55</v>
      </c>
      <c r="M14" s="14">
        <v>8</v>
      </c>
      <c r="N14" s="59" t="s">
        <v>231</v>
      </c>
      <c r="O14" s="60">
        <f t="shared" si="1"/>
        <v>5</v>
      </c>
      <c r="P14" s="24">
        <f t="shared" si="0"/>
        <v>53.55</v>
      </c>
      <c r="Q14" s="22"/>
    </row>
    <row r="15" spans="1:17" ht="15">
      <c r="A15" s="74" t="str">
        <f>"=10"</f>
        <v>=10</v>
      </c>
      <c r="B15" s="75" t="s">
        <v>191</v>
      </c>
      <c r="C15" s="76" t="s">
        <v>141</v>
      </c>
      <c r="D15" s="76">
        <v>1</v>
      </c>
      <c r="E15" s="77">
        <v>17.9</v>
      </c>
      <c r="F15" s="78">
        <v>29</v>
      </c>
      <c r="G15" s="81">
        <v>15</v>
      </c>
      <c r="H15" s="81">
        <v>35</v>
      </c>
      <c r="I15" s="81">
        <v>35</v>
      </c>
      <c r="J15" s="81">
        <v>15</v>
      </c>
      <c r="K15" s="81">
        <v>0</v>
      </c>
      <c r="L15" s="82">
        <v>2.5</v>
      </c>
      <c r="M15" s="14">
        <v>10</v>
      </c>
      <c r="N15" s="59" t="s">
        <v>231</v>
      </c>
      <c r="O15" s="60">
        <f t="shared" si="1"/>
        <v>3</v>
      </c>
      <c r="P15" s="24">
        <f t="shared" si="0"/>
        <v>44.75</v>
      </c>
      <c r="Q15" s="22"/>
    </row>
    <row r="16" spans="1:17" ht="15">
      <c r="A16" s="74" t="str">
        <f>"=10"</f>
        <v>=10</v>
      </c>
      <c r="B16" s="75" t="s">
        <v>176</v>
      </c>
      <c r="C16" s="76" t="s">
        <v>142</v>
      </c>
      <c r="D16" s="76">
        <v>1</v>
      </c>
      <c r="E16" s="77">
        <v>102.97</v>
      </c>
      <c r="F16" s="78">
        <v>74</v>
      </c>
      <c r="G16" s="81">
        <v>10</v>
      </c>
      <c r="H16" s="81">
        <v>45</v>
      </c>
      <c r="I16" s="81">
        <v>35</v>
      </c>
      <c r="J16" s="81">
        <v>5</v>
      </c>
      <c r="K16" s="81">
        <v>5</v>
      </c>
      <c r="L16" s="82">
        <v>2.5</v>
      </c>
      <c r="M16" s="14">
        <v>10</v>
      </c>
      <c r="N16" s="59" t="s">
        <v>230</v>
      </c>
      <c r="O16" s="60">
        <f t="shared" si="1"/>
        <v>-3</v>
      </c>
      <c r="P16" s="24">
        <f t="shared" si="0"/>
        <v>257.425</v>
      </c>
      <c r="Q16" s="22"/>
    </row>
    <row r="17" spans="1:17" ht="15">
      <c r="A17" s="74">
        <v>12</v>
      </c>
      <c r="B17" s="75" t="s">
        <v>191</v>
      </c>
      <c r="C17" s="76" t="s">
        <v>143</v>
      </c>
      <c r="D17" s="76">
        <v>1</v>
      </c>
      <c r="E17" s="77">
        <v>76.85</v>
      </c>
      <c r="F17" s="78">
        <v>78</v>
      </c>
      <c r="G17" s="81">
        <v>25</v>
      </c>
      <c r="H17" s="81">
        <v>25</v>
      </c>
      <c r="I17" s="81">
        <v>20</v>
      </c>
      <c r="J17" s="81">
        <v>25</v>
      </c>
      <c r="K17" s="81">
        <v>5</v>
      </c>
      <c r="L17" s="82">
        <v>2.4</v>
      </c>
      <c r="M17" s="14">
        <v>12</v>
      </c>
      <c r="N17" s="59" t="s">
        <v>231</v>
      </c>
      <c r="O17" s="60">
        <f t="shared" si="1"/>
        <v>1</v>
      </c>
      <c r="P17" s="24">
        <f t="shared" si="0"/>
        <v>184.43999999999997</v>
      </c>
      <c r="Q17" s="22"/>
    </row>
    <row r="18" spans="1:17" ht="15">
      <c r="A18" s="74">
        <v>13</v>
      </c>
      <c r="B18" s="75" t="s">
        <v>189</v>
      </c>
      <c r="C18" s="76" t="s">
        <v>144</v>
      </c>
      <c r="D18" s="76">
        <v>1</v>
      </c>
      <c r="E18" s="77">
        <v>11.8</v>
      </c>
      <c r="F18" s="78">
        <v>24</v>
      </c>
      <c r="G18" s="81">
        <v>15</v>
      </c>
      <c r="H18" s="81">
        <v>25</v>
      </c>
      <c r="I18" s="81">
        <v>45</v>
      </c>
      <c r="J18" s="81">
        <v>10</v>
      </c>
      <c r="K18" s="81">
        <v>5</v>
      </c>
      <c r="L18" s="82">
        <v>2.35</v>
      </c>
      <c r="M18" s="14">
        <v>13</v>
      </c>
      <c r="N18" s="59" t="s">
        <v>233</v>
      </c>
      <c r="O18" s="60">
        <f t="shared" si="1"/>
        <v>15</v>
      </c>
      <c r="P18" s="24">
        <f t="shared" si="0"/>
        <v>27.730000000000004</v>
      </c>
      <c r="Q18" s="22"/>
    </row>
    <row r="19" spans="1:17" ht="15">
      <c r="A19" s="74" t="str">
        <f>"=14"</f>
        <v>=14</v>
      </c>
      <c r="B19" s="75" t="s">
        <v>191</v>
      </c>
      <c r="C19" s="76" t="s">
        <v>146</v>
      </c>
      <c r="D19" s="76">
        <v>1</v>
      </c>
      <c r="E19" s="77">
        <v>7.5</v>
      </c>
      <c r="F19" s="78" t="s">
        <v>169</v>
      </c>
      <c r="G19" s="81">
        <v>5</v>
      </c>
      <c r="H19" s="81">
        <v>30</v>
      </c>
      <c r="I19" s="81">
        <v>50</v>
      </c>
      <c r="J19" s="81">
        <v>15</v>
      </c>
      <c r="K19" s="81">
        <v>0</v>
      </c>
      <c r="L19" s="82">
        <v>2.25</v>
      </c>
      <c r="M19" s="14">
        <v>14</v>
      </c>
      <c r="N19" s="59" t="s">
        <v>231</v>
      </c>
      <c r="O19" s="60">
        <f t="shared" si="1"/>
        <v>-1</v>
      </c>
      <c r="P19" s="24">
        <f t="shared" si="0"/>
        <v>16.875</v>
      </c>
      <c r="Q19" s="22"/>
    </row>
    <row r="20" spans="1:17" ht="15">
      <c r="A20" s="74" t="str">
        <f>"=14"</f>
        <v>=14</v>
      </c>
      <c r="B20" s="75" t="s">
        <v>189</v>
      </c>
      <c r="C20" s="76" t="s">
        <v>145</v>
      </c>
      <c r="D20" s="76">
        <v>1</v>
      </c>
      <c r="E20" s="77">
        <v>8.7</v>
      </c>
      <c r="F20" s="78">
        <v>28</v>
      </c>
      <c r="G20" s="81">
        <v>5</v>
      </c>
      <c r="H20" s="81">
        <v>30</v>
      </c>
      <c r="I20" s="81">
        <v>50</v>
      </c>
      <c r="J20" s="81">
        <v>15</v>
      </c>
      <c r="K20" s="81">
        <v>0</v>
      </c>
      <c r="L20" s="82">
        <v>2.25</v>
      </c>
      <c r="M20" s="14">
        <v>14</v>
      </c>
      <c r="N20" s="59" t="s">
        <v>233</v>
      </c>
      <c r="O20" s="60">
        <f t="shared" si="1"/>
        <v>14</v>
      </c>
      <c r="P20" s="24">
        <f t="shared" si="0"/>
        <v>19.575</v>
      </c>
      <c r="Q20" s="22"/>
    </row>
    <row r="21" spans="1:17" ht="15">
      <c r="A21" s="74" t="str">
        <f>"=16"</f>
        <v>=16</v>
      </c>
      <c r="B21" s="75" t="s">
        <v>191</v>
      </c>
      <c r="C21" s="76" t="s">
        <v>148</v>
      </c>
      <c r="D21" s="76">
        <v>1</v>
      </c>
      <c r="E21" s="77">
        <v>15.05</v>
      </c>
      <c r="F21" s="78">
        <v>60</v>
      </c>
      <c r="G21" s="81">
        <v>5</v>
      </c>
      <c r="H21" s="81">
        <v>30</v>
      </c>
      <c r="I21" s="81">
        <v>50</v>
      </c>
      <c r="J21" s="81">
        <v>10</v>
      </c>
      <c r="K21" s="81">
        <v>5</v>
      </c>
      <c r="L21" s="82">
        <v>2.2</v>
      </c>
      <c r="M21" s="14">
        <v>16</v>
      </c>
      <c r="N21" s="59" t="s">
        <v>231</v>
      </c>
      <c r="O21" s="60">
        <f t="shared" si="1"/>
        <v>-3</v>
      </c>
      <c r="P21" s="24">
        <f t="shared" si="0"/>
        <v>33.11000000000001</v>
      </c>
      <c r="Q21" s="22"/>
    </row>
    <row r="22" spans="1:17" ht="15">
      <c r="A22" s="74" t="str">
        <f>"=16"</f>
        <v>=16</v>
      </c>
      <c r="B22" s="75" t="s">
        <v>169</v>
      </c>
      <c r="C22" s="76" t="s">
        <v>147</v>
      </c>
      <c r="D22" s="76">
        <v>1</v>
      </c>
      <c r="E22" s="77">
        <v>17.05</v>
      </c>
      <c r="F22" s="78">
        <v>21</v>
      </c>
      <c r="G22" s="81">
        <v>5</v>
      </c>
      <c r="H22" s="81">
        <v>25</v>
      </c>
      <c r="I22" s="81">
        <v>55</v>
      </c>
      <c r="J22" s="81">
        <v>15</v>
      </c>
      <c r="K22" s="81">
        <v>0</v>
      </c>
      <c r="L22" s="82">
        <v>2.2</v>
      </c>
      <c r="M22" s="14">
        <v>16</v>
      </c>
      <c r="N22" s="59" t="s">
        <v>169</v>
      </c>
      <c r="O22" s="60" t="s">
        <v>169</v>
      </c>
      <c r="P22" s="24">
        <f t="shared" si="0"/>
        <v>37.510000000000005</v>
      </c>
      <c r="Q22" s="22"/>
    </row>
    <row r="23" spans="1:17" ht="15">
      <c r="A23" s="74" t="s">
        <v>195</v>
      </c>
      <c r="B23" s="75" t="s">
        <v>169</v>
      </c>
      <c r="C23" s="76" t="s">
        <v>149</v>
      </c>
      <c r="D23" s="76">
        <v>1</v>
      </c>
      <c r="E23" s="77">
        <v>4.83</v>
      </c>
      <c r="F23" s="78">
        <v>10</v>
      </c>
      <c r="G23" s="81">
        <v>10</v>
      </c>
      <c r="H23" s="81">
        <v>15</v>
      </c>
      <c r="I23" s="81">
        <v>40</v>
      </c>
      <c r="J23" s="81">
        <v>35</v>
      </c>
      <c r="K23" s="81">
        <v>0</v>
      </c>
      <c r="L23" s="82">
        <v>2</v>
      </c>
      <c r="M23" s="14">
        <v>18</v>
      </c>
      <c r="N23" s="59" t="s">
        <v>169</v>
      </c>
      <c r="O23" s="60" t="s">
        <v>169</v>
      </c>
      <c r="P23" s="24">
        <f t="shared" si="0"/>
        <v>9.66</v>
      </c>
      <c r="Q23" s="22"/>
    </row>
    <row r="24" spans="1:17" ht="15">
      <c r="A24" s="74" t="s">
        <v>195</v>
      </c>
      <c r="B24" s="75" t="s">
        <v>169</v>
      </c>
      <c r="C24" s="76" t="s">
        <v>150</v>
      </c>
      <c r="D24" s="76">
        <v>1</v>
      </c>
      <c r="E24" s="77">
        <v>14.92</v>
      </c>
      <c r="F24" s="78">
        <v>16</v>
      </c>
      <c r="G24" s="81">
        <v>10</v>
      </c>
      <c r="H24" s="81">
        <v>25</v>
      </c>
      <c r="I24" s="81">
        <v>30</v>
      </c>
      <c r="J24" s="81">
        <v>25</v>
      </c>
      <c r="K24" s="81">
        <v>10</v>
      </c>
      <c r="L24" s="82">
        <v>2</v>
      </c>
      <c r="M24" s="14">
        <v>18</v>
      </c>
      <c r="N24" s="59" t="s">
        <v>169</v>
      </c>
      <c r="O24" s="60" t="s">
        <v>169</v>
      </c>
      <c r="P24" s="24">
        <f t="shared" si="0"/>
        <v>29.84</v>
      </c>
      <c r="Q24" s="22"/>
    </row>
    <row r="25" spans="1:17" ht="15">
      <c r="A25" s="74">
        <v>20</v>
      </c>
      <c r="B25" s="75" t="s">
        <v>189</v>
      </c>
      <c r="C25" s="76" t="s">
        <v>151</v>
      </c>
      <c r="D25" s="76">
        <v>1</v>
      </c>
      <c r="E25" s="77">
        <v>18.4</v>
      </c>
      <c r="F25" s="78">
        <v>22</v>
      </c>
      <c r="G25" s="81">
        <v>0</v>
      </c>
      <c r="H25" s="81">
        <v>25</v>
      </c>
      <c r="I25" s="81">
        <v>45</v>
      </c>
      <c r="J25" s="81">
        <v>30</v>
      </c>
      <c r="K25" s="81">
        <v>0</v>
      </c>
      <c r="L25" s="82">
        <v>1.95</v>
      </c>
      <c r="M25" s="14">
        <v>20</v>
      </c>
      <c r="N25" s="59" t="s">
        <v>233</v>
      </c>
      <c r="O25" s="60">
        <f t="shared" si="1"/>
        <v>8</v>
      </c>
      <c r="P25" s="24">
        <f t="shared" si="0"/>
        <v>35.879999999999995</v>
      </c>
      <c r="Q25" s="22"/>
    </row>
    <row r="26" spans="1:17" ht="15">
      <c r="A26" s="74">
        <v>21</v>
      </c>
      <c r="B26" s="75" t="s">
        <v>169</v>
      </c>
      <c r="C26" s="76" t="s">
        <v>152</v>
      </c>
      <c r="D26" s="76">
        <v>1</v>
      </c>
      <c r="E26" s="77">
        <v>43.15</v>
      </c>
      <c r="F26" s="78">
        <v>22</v>
      </c>
      <c r="G26" s="81">
        <v>5</v>
      </c>
      <c r="H26" s="81">
        <v>25</v>
      </c>
      <c r="I26" s="81">
        <v>35</v>
      </c>
      <c r="J26" s="81">
        <v>25</v>
      </c>
      <c r="K26" s="81">
        <v>10</v>
      </c>
      <c r="L26" s="82">
        <v>1.9</v>
      </c>
      <c r="M26" s="14">
        <v>21</v>
      </c>
      <c r="N26" s="59" t="s">
        <v>169</v>
      </c>
      <c r="O26" s="60" t="s">
        <v>169</v>
      </c>
      <c r="P26" s="24">
        <f t="shared" si="0"/>
        <v>81.985</v>
      </c>
      <c r="Q26" s="22"/>
    </row>
    <row r="27" spans="1:17" ht="15">
      <c r="A27" s="74">
        <v>22</v>
      </c>
      <c r="B27" s="75" t="s">
        <v>193</v>
      </c>
      <c r="C27" s="76" t="s">
        <v>153</v>
      </c>
      <c r="D27" s="76">
        <v>1</v>
      </c>
      <c r="E27" s="77">
        <v>4</v>
      </c>
      <c r="F27" s="78" t="s">
        <v>169</v>
      </c>
      <c r="G27" s="81">
        <v>0</v>
      </c>
      <c r="H27" s="81">
        <v>30</v>
      </c>
      <c r="I27" s="81">
        <v>20</v>
      </c>
      <c r="J27" s="81">
        <v>40</v>
      </c>
      <c r="K27" s="81">
        <v>10</v>
      </c>
      <c r="L27" s="82">
        <v>1.7</v>
      </c>
      <c r="M27" s="68">
        <v>22</v>
      </c>
      <c r="N27" s="59" t="s">
        <v>234</v>
      </c>
      <c r="O27" s="60">
        <f t="shared" si="1"/>
        <v>2</v>
      </c>
      <c r="P27" s="24">
        <f t="shared" si="0"/>
        <v>6.8</v>
      </c>
      <c r="Q27" s="22"/>
    </row>
    <row r="28" spans="1:17" ht="15">
      <c r="A28" s="74" t="str">
        <f>"=23"</f>
        <v>=23</v>
      </c>
      <c r="B28" s="75" t="s">
        <v>191</v>
      </c>
      <c r="C28" s="76" t="s">
        <v>156</v>
      </c>
      <c r="D28" s="76">
        <v>1</v>
      </c>
      <c r="E28" s="77">
        <v>4</v>
      </c>
      <c r="F28" s="78" t="s">
        <v>169</v>
      </c>
      <c r="G28" s="81">
        <v>5</v>
      </c>
      <c r="H28" s="81">
        <v>10</v>
      </c>
      <c r="I28" s="81">
        <v>15</v>
      </c>
      <c r="J28" s="81">
        <v>70</v>
      </c>
      <c r="K28" s="81">
        <v>0</v>
      </c>
      <c r="L28" s="82">
        <v>1.5</v>
      </c>
      <c r="M28" s="68">
        <v>23</v>
      </c>
      <c r="N28" s="59" t="s">
        <v>231</v>
      </c>
      <c r="O28" s="60">
        <f t="shared" si="1"/>
        <v>-10</v>
      </c>
      <c r="P28" s="24">
        <f t="shared" si="0"/>
        <v>6</v>
      </c>
      <c r="Q28" s="22"/>
    </row>
    <row r="29" spans="1:17" ht="15">
      <c r="A29" s="74" t="str">
        <f>"=23"</f>
        <v>=23</v>
      </c>
      <c r="B29" s="75" t="s">
        <v>169</v>
      </c>
      <c r="C29" s="76" t="s">
        <v>154</v>
      </c>
      <c r="D29" s="76">
        <v>1</v>
      </c>
      <c r="E29" s="77">
        <v>6</v>
      </c>
      <c r="F29" s="78">
        <v>9</v>
      </c>
      <c r="G29" s="81">
        <v>5</v>
      </c>
      <c r="H29" s="81">
        <v>20</v>
      </c>
      <c r="I29" s="81">
        <v>15</v>
      </c>
      <c r="J29" s="81">
        <v>40</v>
      </c>
      <c r="K29" s="81">
        <v>20</v>
      </c>
      <c r="L29" s="82">
        <v>1.5</v>
      </c>
      <c r="M29" s="68">
        <v>23</v>
      </c>
      <c r="N29" s="59" t="s">
        <v>169</v>
      </c>
      <c r="O29" s="60" t="s">
        <v>169</v>
      </c>
      <c r="P29" s="24">
        <f t="shared" si="0"/>
        <v>9</v>
      </c>
      <c r="Q29" s="22"/>
    </row>
    <row r="30" spans="1:17" ht="15">
      <c r="A30" s="74" t="str">
        <f>"=23"</f>
        <v>=23</v>
      </c>
      <c r="B30" s="75" t="s">
        <v>193</v>
      </c>
      <c r="C30" s="76" t="s">
        <v>155</v>
      </c>
      <c r="D30" s="76">
        <v>1</v>
      </c>
      <c r="E30" s="77">
        <v>8.2</v>
      </c>
      <c r="F30" s="78">
        <v>23</v>
      </c>
      <c r="G30" s="81">
        <v>0</v>
      </c>
      <c r="H30" s="81">
        <v>15</v>
      </c>
      <c r="I30" s="81">
        <v>25</v>
      </c>
      <c r="J30" s="81">
        <v>55</v>
      </c>
      <c r="K30" s="81">
        <v>5</v>
      </c>
      <c r="L30" s="82">
        <v>1.5</v>
      </c>
      <c r="M30" s="68">
        <v>23</v>
      </c>
      <c r="N30" s="59" t="s">
        <v>234</v>
      </c>
      <c r="O30" s="60">
        <f t="shared" si="1"/>
        <v>1</v>
      </c>
      <c r="P30" s="24">
        <f t="shared" si="0"/>
        <v>12.299999999999999</v>
      </c>
      <c r="Q30" s="22"/>
    </row>
    <row r="31" spans="1:17" ht="15">
      <c r="A31" s="74">
        <v>26</v>
      </c>
      <c r="B31" s="75" t="s">
        <v>192</v>
      </c>
      <c r="C31" s="76" t="s">
        <v>157</v>
      </c>
      <c r="D31" s="76">
        <v>1</v>
      </c>
      <c r="E31" s="77">
        <v>9.3</v>
      </c>
      <c r="F31" s="78" t="s">
        <v>169</v>
      </c>
      <c r="G31" s="81">
        <v>0</v>
      </c>
      <c r="H31" s="81">
        <v>15</v>
      </c>
      <c r="I31" s="81">
        <v>30</v>
      </c>
      <c r="J31" s="81">
        <v>30</v>
      </c>
      <c r="K31" s="81">
        <v>25</v>
      </c>
      <c r="L31" s="82">
        <v>1.35</v>
      </c>
      <c r="M31" s="68">
        <v>26</v>
      </c>
      <c r="N31" s="59" t="s">
        <v>232</v>
      </c>
      <c r="O31" s="60">
        <f t="shared" si="1"/>
        <v>8</v>
      </c>
      <c r="P31" s="24">
        <f t="shared" si="0"/>
        <v>12.555000000000001</v>
      </c>
      <c r="Q31" s="22"/>
    </row>
    <row r="32" spans="1:17" ht="15">
      <c r="A32" s="74">
        <v>27</v>
      </c>
      <c r="B32" s="75" t="s">
        <v>169</v>
      </c>
      <c r="C32" s="76" t="s">
        <v>158</v>
      </c>
      <c r="D32" s="76">
        <v>1</v>
      </c>
      <c r="E32" s="77">
        <v>7.5</v>
      </c>
      <c r="F32" s="78">
        <v>6</v>
      </c>
      <c r="G32" s="81">
        <v>0</v>
      </c>
      <c r="H32" s="81">
        <v>10</v>
      </c>
      <c r="I32" s="81">
        <v>10</v>
      </c>
      <c r="J32" s="81">
        <v>70</v>
      </c>
      <c r="K32" s="81">
        <v>10</v>
      </c>
      <c r="L32" s="82">
        <v>1.2</v>
      </c>
      <c r="M32" s="67">
        <v>27</v>
      </c>
      <c r="N32" s="59" t="s">
        <v>169</v>
      </c>
      <c r="O32" s="60" t="s">
        <v>169</v>
      </c>
      <c r="P32" s="24">
        <f t="shared" si="0"/>
        <v>9</v>
      </c>
      <c r="Q32" s="22"/>
    </row>
    <row r="33" spans="1:17" ht="15">
      <c r="A33" s="26"/>
      <c r="B33" s="27"/>
      <c r="C33" s="22"/>
      <c r="D33" s="22"/>
      <c r="E33" s="28"/>
      <c r="F33" s="29"/>
      <c r="G33" s="22"/>
      <c r="H33" s="22"/>
      <c r="I33" s="22"/>
      <c r="J33" s="22"/>
      <c r="K33" s="22"/>
      <c r="L33" s="22"/>
      <c r="M33" s="22"/>
      <c r="N33" s="22"/>
      <c r="O33" s="21"/>
      <c r="P33" s="22"/>
      <c r="Q33" s="22"/>
    </row>
    <row r="34" spans="1:17" ht="15">
      <c r="A34" s="26"/>
      <c r="B34" s="27"/>
      <c r="C34" s="22"/>
      <c r="D34" s="22"/>
      <c r="E34" s="28"/>
      <c r="F34" s="29"/>
      <c r="G34" s="22"/>
      <c r="H34" s="22"/>
      <c r="I34" s="22"/>
      <c r="J34" s="22"/>
      <c r="K34" s="22"/>
      <c r="L34" s="22"/>
      <c r="M34" s="22"/>
      <c r="N34" s="22"/>
      <c r="O34" s="21"/>
      <c r="P34" s="22"/>
      <c r="Q34" s="22"/>
    </row>
    <row r="35" spans="1:17" ht="15">
      <c r="A35" s="26"/>
      <c r="B35" s="27"/>
      <c r="C35" s="22"/>
      <c r="D35" s="22"/>
      <c r="E35" s="28"/>
      <c r="F35" s="29"/>
      <c r="G35" s="22"/>
      <c r="H35" s="22"/>
      <c r="I35" s="22"/>
      <c r="J35" s="22"/>
      <c r="K35" s="22"/>
      <c r="L35" s="22"/>
      <c r="M35" s="22"/>
      <c r="N35" s="22"/>
      <c r="O35" s="21"/>
      <c r="P35" s="22"/>
      <c r="Q35" s="22"/>
    </row>
    <row r="36" spans="1:17" ht="15">
      <c r="A36" s="26"/>
      <c r="B36" s="27"/>
      <c r="C36" s="22"/>
      <c r="D36" s="22"/>
      <c r="E36" s="28"/>
      <c r="F36" s="29"/>
      <c r="G36" s="22"/>
      <c r="H36" s="22"/>
      <c r="I36" s="22"/>
      <c r="J36" s="22"/>
      <c r="K36" s="22"/>
      <c r="L36" s="22"/>
      <c r="M36" s="22"/>
      <c r="N36" s="22"/>
      <c r="O36" s="21"/>
      <c r="P36" s="22"/>
      <c r="Q36" s="22"/>
    </row>
    <row r="37" spans="1:17" ht="15">
      <c r="A37" s="26"/>
      <c r="B37" s="27"/>
      <c r="C37" s="22"/>
      <c r="D37" s="22"/>
      <c r="E37" s="28"/>
      <c r="F37" s="29"/>
      <c r="G37" s="22"/>
      <c r="H37" s="22"/>
      <c r="I37" s="22"/>
      <c r="J37" s="22"/>
      <c r="K37" s="22"/>
      <c r="L37" s="22"/>
      <c r="M37" s="22"/>
      <c r="N37" s="22"/>
      <c r="O37" s="21"/>
      <c r="P37" s="22"/>
      <c r="Q37" s="22"/>
    </row>
    <row r="38" spans="1:17" ht="15">
      <c r="A38" s="26"/>
      <c r="B38" s="27"/>
      <c r="C38" s="22"/>
      <c r="D38" s="22"/>
      <c r="E38" s="28"/>
      <c r="F38" s="29"/>
      <c r="G38" s="22"/>
      <c r="H38" s="22"/>
      <c r="I38" s="22"/>
      <c r="J38" s="22"/>
      <c r="K38" s="22"/>
      <c r="L38" s="22"/>
      <c r="M38" s="22"/>
      <c r="N38" s="22"/>
      <c r="O38" s="21"/>
      <c r="P38" s="22"/>
      <c r="Q38" s="22"/>
    </row>
    <row r="39" spans="1:17" ht="15">
      <c r="A39" s="26"/>
      <c r="B39" s="27"/>
      <c r="C39" s="22"/>
      <c r="D39" s="22"/>
      <c r="E39" s="28"/>
      <c r="F39" s="29"/>
      <c r="G39" s="22"/>
      <c r="H39" s="22"/>
      <c r="I39" s="22"/>
      <c r="J39" s="22"/>
      <c r="K39" s="22"/>
      <c r="L39" s="22"/>
      <c r="M39" s="22"/>
      <c r="N39" s="22"/>
      <c r="O39" s="21"/>
      <c r="P39" s="22"/>
      <c r="Q39" s="22"/>
    </row>
    <row r="40" spans="1:17" ht="15">
      <c r="A40" s="26"/>
      <c r="B40" s="27"/>
      <c r="C40" s="22"/>
      <c r="D40" s="22"/>
      <c r="E40" s="28"/>
      <c r="F40" s="29"/>
      <c r="G40" s="22"/>
      <c r="H40" s="22"/>
      <c r="I40" s="22"/>
      <c r="J40" s="22"/>
      <c r="K40" s="22"/>
      <c r="L40" s="22"/>
      <c r="M40" s="22"/>
      <c r="N40" s="22"/>
      <c r="O40" s="21"/>
      <c r="P40" s="22"/>
      <c r="Q40" s="22"/>
    </row>
    <row r="41" spans="1:17" ht="15">
      <c r="A41" s="26"/>
      <c r="B41" s="27"/>
      <c r="C41" s="22"/>
      <c r="D41" s="22"/>
      <c r="E41" s="28"/>
      <c r="F41" s="29"/>
      <c r="G41" s="22"/>
      <c r="H41" s="22"/>
      <c r="I41" s="22"/>
      <c r="J41" s="22"/>
      <c r="K41" s="22"/>
      <c r="L41" s="22"/>
      <c r="M41" s="22"/>
      <c r="N41" s="22"/>
      <c r="O41" s="21"/>
      <c r="P41" s="22"/>
      <c r="Q41" s="22"/>
    </row>
    <row r="42" spans="1:17" ht="15">
      <c r="A42" s="26"/>
      <c r="B42" s="27"/>
      <c r="C42" s="22"/>
      <c r="D42" s="22"/>
      <c r="E42" s="28"/>
      <c r="F42" s="29"/>
      <c r="G42" s="22"/>
      <c r="H42" s="22"/>
      <c r="I42" s="22"/>
      <c r="J42" s="22"/>
      <c r="K42" s="22"/>
      <c r="L42" s="22"/>
      <c r="M42" s="22"/>
      <c r="N42" s="22"/>
      <c r="O42" s="21"/>
      <c r="P42" s="22"/>
      <c r="Q42" s="22"/>
    </row>
    <row r="43" spans="1:17" ht="15">
      <c r="A43" s="26"/>
      <c r="B43" s="27"/>
      <c r="C43" s="22"/>
      <c r="D43" s="22"/>
      <c r="E43" s="28"/>
      <c r="F43" s="29"/>
      <c r="G43" s="22"/>
      <c r="H43" s="22"/>
      <c r="I43" s="22"/>
      <c r="J43" s="22"/>
      <c r="K43" s="22"/>
      <c r="L43" s="22"/>
      <c r="M43" s="22"/>
      <c r="N43" s="22"/>
      <c r="O43" s="21"/>
      <c r="P43" s="22"/>
      <c r="Q43" s="22"/>
    </row>
    <row r="44" spans="1:17" ht="15">
      <c r="A44" s="26"/>
      <c r="B44" s="27"/>
      <c r="C44" s="22"/>
      <c r="D44" s="22"/>
      <c r="E44" s="28"/>
      <c r="F44" s="29"/>
      <c r="G44" s="22"/>
      <c r="H44" s="22"/>
      <c r="I44" s="22"/>
      <c r="J44" s="22"/>
      <c r="K44" s="22"/>
      <c r="L44" s="22"/>
      <c r="M44" s="22"/>
      <c r="N44" s="22"/>
      <c r="O44" s="21"/>
      <c r="P44" s="22"/>
      <c r="Q44" s="22"/>
    </row>
    <row r="45" spans="1:17" ht="15">
      <c r="A45" s="26"/>
      <c r="B45" s="27"/>
      <c r="C45" s="22"/>
      <c r="D45" s="22"/>
      <c r="E45" s="28"/>
      <c r="F45" s="29"/>
      <c r="G45" s="22"/>
      <c r="H45" s="22"/>
      <c r="I45" s="22"/>
      <c r="J45" s="22"/>
      <c r="K45" s="22"/>
      <c r="L45" s="22"/>
      <c r="M45" s="22"/>
      <c r="N45" s="22"/>
      <c r="O45" s="21"/>
      <c r="P45" s="22"/>
      <c r="Q45" s="22"/>
    </row>
    <row r="46" spans="1:17" ht="15">
      <c r="A46" s="26"/>
      <c r="B46" s="27"/>
      <c r="C46" s="22"/>
      <c r="D46" s="22"/>
      <c r="E46" s="28"/>
      <c r="F46" s="29"/>
      <c r="G46" s="22"/>
      <c r="H46" s="22"/>
      <c r="I46" s="22"/>
      <c r="J46" s="22"/>
      <c r="K46" s="22"/>
      <c r="L46" s="22"/>
      <c r="M46" s="22"/>
      <c r="N46" s="22"/>
      <c r="O46" s="21"/>
      <c r="P46" s="22"/>
      <c r="Q46" s="22"/>
    </row>
    <row r="47" spans="1:17" ht="15">
      <c r="A47" s="26"/>
      <c r="B47" s="27"/>
      <c r="C47" s="22"/>
      <c r="D47" s="22"/>
      <c r="E47" s="28"/>
      <c r="F47" s="29"/>
      <c r="G47" s="22"/>
      <c r="H47" s="22"/>
      <c r="I47" s="22"/>
      <c r="J47" s="22"/>
      <c r="K47" s="22"/>
      <c r="L47" s="22"/>
      <c r="M47" s="22"/>
      <c r="N47" s="22"/>
      <c r="O47" s="21"/>
      <c r="P47" s="22"/>
      <c r="Q47" s="22"/>
    </row>
    <row r="48" spans="1:17" ht="15">
      <c r="A48" s="26"/>
      <c r="B48" s="27"/>
      <c r="C48" s="22"/>
      <c r="D48" s="22"/>
      <c r="E48" s="28"/>
      <c r="F48" s="29"/>
      <c r="G48" s="22"/>
      <c r="H48" s="22"/>
      <c r="I48" s="22"/>
      <c r="J48" s="22"/>
      <c r="K48" s="22"/>
      <c r="L48" s="22"/>
      <c r="M48" s="22"/>
      <c r="N48" s="22"/>
      <c r="O48" s="21"/>
      <c r="P48" s="22"/>
      <c r="Q48" s="22"/>
    </row>
    <row r="49" spans="1:17" ht="15">
      <c r="A49" s="26"/>
      <c r="B49" s="27"/>
      <c r="C49" s="22"/>
      <c r="D49" s="22"/>
      <c r="E49" s="28"/>
      <c r="F49" s="29"/>
      <c r="G49" s="22"/>
      <c r="H49" s="22"/>
      <c r="I49" s="22"/>
      <c r="J49" s="22"/>
      <c r="K49" s="22"/>
      <c r="L49" s="22"/>
      <c r="M49" s="22"/>
      <c r="N49" s="22"/>
      <c r="O49" s="21"/>
      <c r="P49" s="22"/>
      <c r="Q49" s="22"/>
    </row>
    <row r="50" spans="1:17" ht="15">
      <c r="A50" s="26"/>
      <c r="B50" s="27"/>
      <c r="C50" s="22"/>
      <c r="D50" s="22"/>
      <c r="E50" s="28"/>
      <c r="F50" s="29"/>
      <c r="G50" s="22"/>
      <c r="H50" s="22"/>
      <c r="I50" s="22"/>
      <c r="J50" s="22"/>
      <c r="K50" s="22"/>
      <c r="L50" s="22"/>
      <c r="M50" s="22"/>
      <c r="N50" s="22"/>
      <c r="O50" s="21"/>
      <c r="P50" s="22"/>
      <c r="Q50" s="22"/>
    </row>
    <row r="51" spans="1:17" ht="15">
      <c r="A51" s="26"/>
      <c r="B51" s="27"/>
      <c r="C51" s="22"/>
      <c r="D51" s="22"/>
      <c r="E51" s="28"/>
      <c r="F51" s="29"/>
      <c r="G51" s="22"/>
      <c r="H51" s="22"/>
      <c r="I51" s="22"/>
      <c r="J51" s="22"/>
      <c r="K51" s="22"/>
      <c r="L51" s="22"/>
      <c r="M51" s="22"/>
      <c r="N51" s="22"/>
      <c r="O51" s="21"/>
      <c r="P51" s="22"/>
      <c r="Q51" s="22"/>
    </row>
    <row r="52" spans="1:17" ht="15">
      <c r="A52" s="26"/>
      <c r="B52" s="27"/>
      <c r="C52" s="22"/>
      <c r="D52" s="22"/>
      <c r="E52" s="28"/>
      <c r="F52" s="29"/>
      <c r="G52" s="22"/>
      <c r="H52" s="22"/>
      <c r="I52" s="22"/>
      <c r="J52" s="22"/>
      <c r="K52" s="22"/>
      <c r="L52" s="22"/>
      <c r="M52" s="22"/>
      <c r="N52" s="22"/>
      <c r="O52" s="21"/>
      <c r="P52" s="22"/>
      <c r="Q52" s="22"/>
    </row>
    <row r="53" spans="1:17" ht="15">
      <c r="A53" s="26"/>
      <c r="B53" s="27"/>
      <c r="C53" s="22"/>
      <c r="D53" s="22"/>
      <c r="E53" s="28"/>
      <c r="F53" s="29"/>
      <c r="G53" s="22"/>
      <c r="H53" s="22"/>
      <c r="I53" s="22"/>
      <c r="J53" s="22"/>
      <c r="K53" s="22"/>
      <c r="L53" s="22"/>
      <c r="M53" s="22"/>
      <c r="N53" s="22"/>
      <c r="O53" s="21"/>
      <c r="P53" s="22"/>
      <c r="Q53" s="22"/>
    </row>
    <row r="54" spans="1:17" ht="15">
      <c r="A54" s="26"/>
      <c r="B54" s="27"/>
      <c r="C54" s="22"/>
      <c r="D54" s="22"/>
      <c r="E54" s="28"/>
      <c r="F54" s="29"/>
      <c r="G54" s="22"/>
      <c r="H54" s="22"/>
      <c r="I54" s="22"/>
      <c r="J54" s="22"/>
      <c r="K54" s="22"/>
      <c r="L54" s="22"/>
      <c r="M54" s="22"/>
      <c r="N54" s="22"/>
      <c r="O54" s="21"/>
      <c r="P54" s="22"/>
      <c r="Q54" s="22"/>
    </row>
    <row r="55" spans="1:17" ht="15">
      <c r="A55" s="26"/>
      <c r="B55" s="27"/>
      <c r="C55" s="22"/>
      <c r="D55" s="22"/>
      <c r="E55" s="28"/>
      <c r="F55" s="29"/>
      <c r="G55" s="22"/>
      <c r="H55" s="22"/>
      <c r="I55" s="22"/>
      <c r="J55" s="22"/>
      <c r="K55" s="22"/>
      <c r="L55" s="22"/>
      <c r="M55" s="22"/>
      <c r="N55" s="22"/>
      <c r="O55" s="21"/>
      <c r="P55" s="22"/>
      <c r="Q55" s="22"/>
    </row>
    <row r="56" spans="1:17" ht="15">
      <c r="A56" s="26"/>
      <c r="B56" s="27"/>
      <c r="C56" s="22"/>
      <c r="D56" s="22"/>
      <c r="E56" s="28"/>
      <c r="F56" s="29"/>
      <c r="G56" s="22"/>
      <c r="H56" s="22"/>
      <c r="I56" s="22"/>
      <c r="J56" s="22"/>
      <c r="K56" s="22"/>
      <c r="L56" s="22"/>
      <c r="M56" s="22"/>
      <c r="N56" s="22"/>
      <c r="O56" s="21"/>
      <c r="P56" s="22"/>
      <c r="Q56" s="22"/>
    </row>
    <row r="57" spans="1:17" ht="15">
      <c r="A57" s="26"/>
      <c r="B57" s="27"/>
      <c r="C57" s="22"/>
      <c r="D57" s="22"/>
      <c r="E57" s="28"/>
      <c r="F57" s="29"/>
      <c r="G57" s="22"/>
      <c r="H57" s="22"/>
      <c r="I57" s="22"/>
      <c r="J57" s="22"/>
      <c r="K57" s="22"/>
      <c r="L57" s="22"/>
      <c r="M57" s="22"/>
      <c r="N57" s="22"/>
      <c r="O57" s="21"/>
      <c r="P57" s="22"/>
      <c r="Q57" s="22"/>
    </row>
    <row r="58" spans="1:17" ht="15">
      <c r="A58" s="26"/>
      <c r="B58" s="27"/>
      <c r="C58" s="22"/>
      <c r="D58" s="22"/>
      <c r="E58" s="28"/>
      <c r="F58" s="29"/>
      <c r="G58" s="22"/>
      <c r="H58" s="22"/>
      <c r="I58" s="22"/>
      <c r="J58" s="22"/>
      <c r="K58" s="22"/>
      <c r="L58" s="22"/>
      <c r="M58" s="22"/>
      <c r="N58" s="22"/>
      <c r="O58" s="21"/>
      <c r="P58" s="22"/>
      <c r="Q58" s="22"/>
    </row>
    <row r="59" spans="1:17" ht="15">
      <c r="A59" s="26"/>
      <c r="B59" s="27"/>
      <c r="C59" s="22"/>
      <c r="D59" s="22"/>
      <c r="E59" s="28"/>
      <c r="F59" s="29"/>
      <c r="G59" s="22"/>
      <c r="H59" s="22"/>
      <c r="I59" s="22"/>
      <c r="J59" s="22"/>
      <c r="K59" s="22"/>
      <c r="L59" s="22"/>
      <c r="M59" s="22"/>
      <c r="N59" s="22"/>
      <c r="O59" s="21"/>
      <c r="P59" s="22"/>
      <c r="Q59" s="22"/>
    </row>
    <row r="60" spans="1:17" ht="15">
      <c r="A60" s="26"/>
      <c r="B60" s="27"/>
      <c r="C60" s="22"/>
      <c r="D60" s="22"/>
      <c r="E60" s="28"/>
      <c r="F60" s="29"/>
      <c r="G60" s="22"/>
      <c r="H60" s="22"/>
      <c r="I60" s="22"/>
      <c r="J60" s="22"/>
      <c r="K60" s="22"/>
      <c r="L60" s="22"/>
      <c r="M60" s="22"/>
      <c r="N60" s="22"/>
      <c r="O60" s="21"/>
      <c r="P60" s="22"/>
      <c r="Q60" s="22"/>
    </row>
    <row r="61" spans="1:17" ht="15">
      <c r="A61" s="26"/>
      <c r="B61" s="27"/>
      <c r="C61" s="22"/>
      <c r="D61" s="22"/>
      <c r="E61" s="28"/>
      <c r="F61" s="29"/>
      <c r="G61" s="22"/>
      <c r="H61" s="22"/>
      <c r="I61" s="22"/>
      <c r="J61" s="22"/>
      <c r="K61" s="22"/>
      <c r="L61" s="22"/>
      <c r="M61" s="22"/>
      <c r="N61" s="22"/>
      <c r="O61" s="21"/>
      <c r="P61" s="22"/>
      <c r="Q61" s="22"/>
    </row>
    <row r="62" spans="1:17" ht="15">
      <c r="A62" s="26"/>
      <c r="B62" s="27"/>
      <c r="C62" s="22"/>
      <c r="D62" s="22"/>
      <c r="E62" s="28"/>
      <c r="F62" s="29"/>
      <c r="G62" s="22"/>
      <c r="H62" s="22"/>
      <c r="I62" s="22"/>
      <c r="J62" s="22"/>
      <c r="K62" s="22"/>
      <c r="L62" s="22"/>
      <c r="M62" s="22"/>
      <c r="N62" s="22"/>
      <c r="O62" s="21"/>
      <c r="P62" s="22"/>
      <c r="Q62" s="22"/>
    </row>
    <row r="63" spans="1:17" ht="15">
      <c r="A63" s="26"/>
      <c r="B63" s="27"/>
      <c r="C63" s="22"/>
      <c r="D63" s="22"/>
      <c r="E63" s="28"/>
      <c r="F63" s="29"/>
      <c r="G63" s="22"/>
      <c r="H63" s="22"/>
      <c r="I63" s="22"/>
      <c r="J63" s="22"/>
      <c r="K63" s="22"/>
      <c r="L63" s="22"/>
      <c r="M63" s="22"/>
      <c r="N63" s="22"/>
      <c r="O63" s="21"/>
      <c r="P63" s="22"/>
      <c r="Q63" s="22"/>
    </row>
    <row r="64" spans="1:17" ht="15">
      <c r="A64" s="26"/>
      <c r="B64" s="27"/>
      <c r="C64" s="22"/>
      <c r="D64" s="22"/>
      <c r="E64" s="28"/>
      <c r="F64" s="29"/>
      <c r="G64" s="22"/>
      <c r="H64" s="22"/>
      <c r="I64" s="22"/>
      <c r="J64" s="22"/>
      <c r="K64" s="22"/>
      <c r="L64" s="22"/>
      <c r="M64" s="22"/>
      <c r="N64" s="22"/>
      <c r="O64" s="21"/>
      <c r="P64" s="22"/>
      <c r="Q64" s="22"/>
    </row>
    <row r="65" spans="1:17" ht="15">
      <c r="A65" s="26"/>
      <c r="B65" s="27"/>
      <c r="C65" s="22"/>
      <c r="D65" s="22"/>
      <c r="E65" s="28"/>
      <c r="F65" s="29"/>
      <c r="G65" s="22"/>
      <c r="H65" s="22"/>
      <c r="I65" s="22"/>
      <c r="J65" s="22"/>
      <c r="K65" s="22"/>
      <c r="L65" s="22"/>
      <c r="M65" s="22"/>
      <c r="N65" s="22"/>
      <c r="O65" s="21"/>
      <c r="P65" s="22"/>
      <c r="Q65" s="22"/>
    </row>
    <row r="66" spans="1:17" ht="15">
      <c r="A66" s="26"/>
      <c r="B66" s="27"/>
      <c r="C66" s="22"/>
      <c r="D66" s="22"/>
      <c r="E66" s="28"/>
      <c r="F66" s="29"/>
      <c r="G66" s="22"/>
      <c r="H66" s="22"/>
      <c r="I66" s="22"/>
      <c r="J66" s="22"/>
      <c r="K66" s="22"/>
      <c r="L66" s="22"/>
      <c r="M66" s="22"/>
      <c r="N66" s="22"/>
      <c r="O66" s="21"/>
      <c r="P66" s="22"/>
      <c r="Q66" s="22"/>
    </row>
    <row r="67" spans="1:17" ht="15">
      <c r="A67" s="26"/>
      <c r="B67" s="27"/>
      <c r="C67" s="22"/>
      <c r="D67" s="22"/>
      <c r="E67" s="28"/>
      <c r="F67" s="29"/>
      <c r="G67" s="22"/>
      <c r="H67" s="22"/>
      <c r="I67" s="22"/>
      <c r="J67" s="22"/>
      <c r="K67" s="22"/>
      <c r="L67" s="22"/>
      <c r="M67" s="22"/>
      <c r="N67" s="22"/>
      <c r="O67" s="21"/>
      <c r="P67" s="22"/>
      <c r="Q67" s="22"/>
    </row>
    <row r="68" spans="1:17" ht="15">
      <c r="A68" s="26"/>
      <c r="B68" s="27"/>
      <c r="C68" s="22"/>
      <c r="D68" s="22"/>
      <c r="E68" s="28"/>
      <c r="F68" s="29"/>
      <c r="G68" s="22"/>
      <c r="H68" s="22"/>
      <c r="I68" s="22"/>
      <c r="J68" s="22"/>
      <c r="K68" s="22"/>
      <c r="L68" s="22"/>
      <c r="M68" s="22"/>
      <c r="N68" s="22"/>
      <c r="O68" s="21"/>
      <c r="P68" s="22"/>
      <c r="Q68" s="22"/>
    </row>
    <row r="69" spans="1:17" ht="15">
      <c r="A69" s="26"/>
      <c r="B69" s="27"/>
      <c r="C69" s="22"/>
      <c r="D69" s="22"/>
      <c r="E69" s="28"/>
      <c r="F69" s="29"/>
      <c r="G69" s="22"/>
      <c r="H69" s="22"/>
      <c r="I69" s="22"/>
      <c r="J69" s="22"/>
      <c r="K69" s="22"/>
      <c r="L69" s="22"/>
      <c r="M69" s="22"/>
      <c r="N69" s="22"/>
      <c r="O69" s="21"/>
      <c r="P69" s="22"/>
      <c r="Q69" s="22"/>
    </row>
    <row r="70" spans="1:17" ht="15">
      <c r="A70" s="26"/>
      <c r="B70" s="27"/>
      <c r="C70" s="22"/>
      <c r="D70" s="22"/>
      <c r="E70" s="28"/>
      <c r="F70" s="29"/>
      <c r="G70" s="22"/>
      <c r="H70" s="22"/>
      <c r="I70" s="22"/>
      <c r="J70" s="22"/>
      <c r="K70" s="22"/>
      <c r="L70" s="22"/>
      <c r="M70" s="22"/>
      <c r="N70" s="22"/>
      <c r="O70" s="21"/>
      <c r="P70" s="22"/>
      <c r="Q70" s="22"/>
    </row>
    <row r="71" spans="1:17" ht="15">
      <c r="A71" s="26"/>
      <c r="B71" s="27"/>
      <c r="C71" s="22"/>
      <c r="D71" s="22"/>
      <c r="E71" s="28"/>
      <c r="F71" s="29"/>
      <c r="G71" s="22"/>
      <c r="H71" s="22"/>
      <c r="I71" s="22"/>
      <c r="J71" s="22"/>
      <c r="K71" s="22"/>
      <c r="L71" s="22"/>
      <c r="M71" s="22"/>
      <c r="N71" s="22"/>
      <c r="O71" s="21"/>
      <c r="P71" s="22"/>
      <c r="Q71" s="22"/>
    </row>
    <row r="72" spans="1:17" ht="15">
      <c r="A72" s="26"/>
      <c r="B72" s="27"/>
      <c r="C72" s="22"/>
      <c r="D72" s="22"/>
      <c r="E72" s="28"/>
      <c r="F72" s="29"/>
      <c r="G72" s="22"/>
      <c r="H72" s="22"/>
      <c r="I72" s="22"/>
      <c r="J72" s="22"/>
      <c r="K72" s="22"/>
      <c r="L72" s="22"/>
      <c r="M72" s="22"/>
      <c r="N72" s="22"/>
      <c r="O72" s="21"/>
      <c r="P72" s="22"/>
      <c r="Q72" s="22"/>
    </row>
    <row r="73" spans="1:17" ht="15">
      <c r="A73" s="26"/>
      <c r="B73" s="27"/>
      <c r="C73" s="22"/>
      <c r="D73" s="22"/>
      <c r="E73" s="28"/>
      <c r="F73" s="29"/>
      <c r="G73" s="22"/>
      <c r="H73" s="22"/>
      <c r="I73" s="22"/>
      <c r="J73" s="22"/>
      <c r="K73" s="22"/>
      <c r="L73" s="22"/>
      <c r="M73" s="22"/>
      <c r="N73" s="22"/>
      <c r="O73" s="21"/>
      <c r="P73" s="22"/>
      <c r="Q73" s="22"/>
    </row>
    <row r="74" spans="1:17" ht="15">
      <c r="A74" s="26"/>
      <c r="B74" s="27"/>
      <c r="C74" s="22"/>
      <c r="D74" s="22"/>
      <c r="E74" s="28"/>
      <c r="F74" s="29"/>
      <c r="G74" s="22"/>
      <c r="H74" s="22"/>
      <c r="I74" s="22"/>
      <c r="J74" s="22"/>
      <c r="K74" s="22"/>
      <c r="L74" s="22"/>
      <c r="M74" s="22"/>
      <c r="N74" s="22"/>
      <c r="O74" s="21"/>
      <c r="P74" s="22"/>
      <c r="Q74" s="22"/>
    </row>
    <row r="75" spans="1:17" ht="15">
      <c r="A75" s="26"/>
      <c r="B75" s="27"/>
      <c r="C75" s="22"/>
      <c r="D75" s="22"/>
      <c r="E75" s="28"/>
      <c r="F75" s="29"/>
      <c r="G75" s="22"/>
      <c r="H75" s="22"/>
      <c r="I75" s="22"/>
      <c r="J75" s="22"/>
      <c r="K75" s="22"/>
      <c r="L75" s="22"/>
      <c r="M75" s="22"/>
      <c r="N75" s="22"/>
      <c r="O75" s="21"/>
      <c r="P75" s="22"/>
      <c r="Q75" s="22"/>
    </row>
    <row r="76" spans="1:17" ht="15">
      <c r="A76" s="26"/>
      <c r="B76" s="27"/>
      <c r="C76" s="22"/>
      <c r="D76" s="22"/>
      <c r="E76" s="28"/>
      <c r="F76" s="29"/>
      <c r="G76" s="22"/>
      <c r="H76" s="22"/>
      <c r="I76" s="22"/>
      <c r="J76" s="22"/>
      <c r="K76" s="22"/>
      <c r="L76" s="22"/>
      <c r="M76" s="22"/>
      <c r="N76" s="22"/>
      <c r="O76" s="21"/>
      <c r="P76" s="22"/>
      <c r="Q76" s="22"/>
    </row>
    <row r="77" spans="1:17" ht="15">
      <c r="A77" s="26"/>
      <c r="B77" s="27"/>
      <c r="C77" s="22"/>
      <c r="D77" s="22"/>
      <c r="E77" s="28"/>
      <c r="F77" s="29"/>
      <c r="G77" s="22"/>
      <c r="H77" s="22"/>
      <c r="I77" s="22"/>
      <c r="J77" s="22"/>
      <c r="K77" s="22"/>
      <c r="L77" s="22"/>
      <c r="M77" s="22"/>
      <c r="N77" s="22"/>
      <c r="O77" s="21"/>
      <c r="P77" s="22"/>
      <c r="Q77" s="22"/>
    </row>
    <row r="78" spans="1:17" ht="15">
      <c r="A78" s="26"/>
      <c r="B78" s="27"/>
      <c r="C78" s="22"/>
      <c r="D78" s="22"/>
      <c r="E78" s="28"/>
      <c r="F78" s="29"/>
      <c r="G78" s="22"/>
      <c r="H78" s="22"/>
      <c r="I78" s="22"/>
      <c r="J78" s="22"/>
      <c r="K78" s="22"/>
      <c r="L78" s="22"/>
      <c r="M78" s="22"/>
      <c r="N78" s="22"/>
      <c r="O78" s="21"/>
      <c r="P78" s="22"/>
      <c r="Q78" s="22"/>
    </row>
    <row r="79" spans="1:17" ht="15">
      <c r="A79" s="26"/>
      <c r="B79" s="27"/>
      <c r="C79" s="22"/>
      <c r="D79" s="22"/>
      <c r="E79" s="28"/>
      <c r="F79" s="29"/>
      <c r="G79" s="22"/>
      <c r="H79" s="22"/>
      <c r="I79" s="22"/>
      <c r="J79" s="22"/>
      <c r="K79" s="22"/>
      <c r="L79" s="22"/>
      <c r="M79" s="22"/>
      <c r="N79" s="22"/>
      <c r="O79" s="21"/>
      <c r="P79" s="22"/>
      <c r="Q79" s="22"/>
    </row>
    <row r="80" spans="1:17" ht="15">
      <c r="A80" s="26"/>
      <c r="B80" s="27"/>
      <c r="C80" s="22"/>
      <c r="D80" s="22"/>
      <c r="E80" s="28"/>
      <c r="F80" s="29"/>
      <c r="G80" s="22"/>
      <c r="H80" s="22"/>
      <c r="I80" s="22"/>
      <c r="J80" s="22"/>
      <c r="K80" s="22"/>
      <c r="L80" s="22"/>
      <c r="M80" s="22"/>
      <c r="N80" s="22"/>
      <c r="O80" s="21"/>
      <c r="P80" s="22"/>
      <c r="Q80" s="22"/>
    </row>
    <row r="81" spans="1:17" ht="15">
      <c r="A81" s="26"/>
      <c r="B81" s="27"/>
      <c r="C81" s="22"/>
      <c r="D81" s="22"/>
      <c r="E81" s="28"/>
      <c r="F81" s="29"/>
      <c r="G81" s="22"/>
      <c r="H81" s="22"/>
      <c r="I81" s="22"/>
      <c r="J81" s="22"/>
      <c r="K81" s="22"/>
      <c r="L81" s="22"/>
      <c r="M81" s="22"/>
      <c r="N81" s="22"/>
      <c r="O81" s="21"/>
      <c r="P81" s="22"/>
      <c r="Q81" s="22"/>
    </row>
    <row r="82" spans="1:17" ht="15">
      <c r="A82" s="26"/>
      <c r="B82" s="27"/>
      <c r="C82" s="22"/>
      <c r="D82" s="22"/>
      <c r="E82" s="28"/>
      <c r="F82" s="29"/>
      <c r="G82" s="22"/>
      <c r="H82" s="22"/>
      <c r="I82" s="22"/>
      <c r="J82" s="22"/>
      <c r="K82" s="22"/>
      <c r="L82" s="22"/>
      <c r="M82" s="22"/>
      <c r="N82" s="22"/>
      <c r="O82" s="21"/>
      <c r="P82" s="22"/>
      <c r="Q82" s="22"/>
    </row>
    <row r="83" spans="1:17" ht="15">
      <c r="A83" s="26"/>
      <c r="B83" s="27"/>
      <c r="C83" s="22"/>
      <c r="D83" s="22"/>
      <c r="E83" s="28"/>
      <c r="F83" s="29"/>
      <c r="G83" s="22"/>
      <c r="H83" s="22"/>
      <c r="I83" s="22"/>
      <c r="J83" s="22"/>
      <c r="K83" s="22"/>
      <c r="L83" s="22"/>
      <c r="M83" s="22"/>
      <c r="N83" s="22"/>
      <c r="O83" s="21"/>
      <c r="P83" s="22"/>
      <c r="Q83" s="22"/>
    </row>
    <row r="84" spans="1:17" ht="15">
      <c r="A84" s="26"/>
      <c r="B84" s="27"/>
      <c r="C84" s="22"/>
      <c r="D84" s="22"/>
      <c r="E84" s="28"/>
      <c r="F84" s="29"/>
      <c r="G84" s="22"/>
      <c r="H84" s="22"/>
      <c r="I84" s="22"/>
      <c r="J84" s="22"/>
      <c r="K84" s="22"/>
      <c r="L84" s="22"/>
      <c r="M84" s="22"/>
      <c r="N84" s="22"/>
      <c r="O84" s="21"/>
      <c r="P84" s="22"/>
      <c r="Q84" s="22"/>
    </row>
    <row r="85" spans="1:17" ht="15">
      <c r="A85" s="26"/>
      <c r="B85" s="27"/>
      <c r="C85" s="22"/>
      <c r="D85" s="22"/>
      <c r="E85" s="28"/>
      <c r="F85" s="29"/>
      <c r="G85" s="22"/>
      <c r="H85" s="22"/>
      <c r="I85" s="22"/>
      <c r="J85" s="22"/>
      <c r="K85" s="22"/>
      <c r="L85" s="22"/>
      <c r="M85" s="22"/>
      <c r="N85" s="22"/>
      <c r="O85" s="21"/>
      <c r="P85" s="22"/>
      <c r="Q85" s="22"/>
    </row>
    <row r="86" spans="1:17" ht="15">
      <c r="A86" s="26"/>
      <c r="B86" s="27"/>
      <c r="C86" s="22"/>
      <c r="D86" s="22"/>
      <c r="E86" s="28"/>
      <c r="F86" s="29"/>
      <c r="G86" s="22"/>
      <c r="H86" s="22"/>
      <c r="I86" s="22"/>
      <c r="J86" s="22"/>
      <c r="K86" s="22"/>
      <c r="L86" s="22"/>
      <c r="M86" s="22"/>
      <c r="N86" s="22"/>
      <c r="O86" s="21"/>
      <c r="P86" s="22"/>
      <c r="Q86" s="22"/>
    </row>
    <row r="87" spans="1:17" ht="15">
      <c r="A87" s="26"/>
      <c r="B87" s="27"/>
      <c r="C87" s="22"/>
      <c r="D87" s="22"/>
      <c r="E87" s="28"/>
      <c r="F87" s="29"/>
      <c r="G87" s="22"/>
      <c r="H87" s="22"/>
      <c r="I87" s="22"/>
      <c r="J87" s="22"/>
      <c r="K87" s="22"/>
      <c r="L87" s="22"/>
      <c r="M87" s="22"/>
      <c r="N87" s="22"/>
      <c r="O87" s="21"/>
      <c r="P87" s="22"/>
      <c r="Q87" s="22"/>
    </row>
    <row r="88" spans="1:17" ht="15">
      <c r="A88" s="26"/>
      <c r="B88" s="27"/>
      <c r="C88" s="22"/>
      <c r="D88" s="22"/>
      <c r="E88" s="28"/>
      <c r="F88" s="29"/>
      <c r="G88" s="22"/>
      <c r="H88" s="22"/>
      <c r="I88" s="22"/>
      <c r="J88" s="22"/>
      <c r="K88" s="22"/>
      <c r="L88" s="22"/>
      <c r="M88" s="22"/>
      <c r="N88" s="22"/>
      <c r="O88" s="21"/>
      <c r="P88" s="22"/>
      <c r="Q88" s="22"/>
    </row>
    <row r="89" spans="1:17" ht="15">
      <c r="A89" s="26"/>
      <c r="B89" s="27"/>
      <c r="C89" s="22"/>
      <c r="D89" s="22"/>
      <c r="E89" s="28"/>
      <c r="F89" s="29"/>
      <c r="G89" s="22"/>
      <c r="H89" s="22"/>
      <c r="I89" s="22"/>
      <c r="J89" s="22"/>
      <c r="K89" s="22"/>
      <c r="L89" s="22"/>
      <c r="M89" s="22"/>
      <c r="N89" s="22"/>
      <c r="O89" s="21"/>
      <c r="P89" s="22"/>
      <c r="Q89" s="22"/>
    </row>
    <row r="90" spans="1:17" ht="15">
      <c r="A90" s="26"/>
      <c r="B90" s="27"/>
      <c r="C90" s="22"/>
      <c r="D90" s="22"/>
      <c r="E90" s="28"/>
      <c r="F90" s="29"/>
      <c r="G90" s="22"/>
      <c r="H90" s="22"/>
      <c r="I90" s="22"/>
      <c r="J90" s="22"/>
      <c r="K90" s="22"/>
      <c r="L90" s="22"/>
      <c r="M90" s="22"/>
      <c r="N90" s="22"/>
      <c r="O90" s="21"/>
      <c r="P90" s="22"/>
      <c r="Q90" s="22"/>
    </row>
    <row r="91" spans="1:17" ht="15">
      <c r="A91" s="26"/>
      <c r="B91" s="27"/>
      <c r="C91" s="22"/>
      <c r="D91" s="22"/>
      <c r="E91" s="28"/>
      <c r="F91" s="29"/>
      <c r="G91" s="22"/>
      <c r="H91" s="22"/>
      <c r="I91" s="22"/>
      <c r="J91" s="22"/>
      <c r="K91" s="22"/>
      <c r="L91" s="22"/>
      <c r="M91" s="22"/>
      <c r="N91" s="22"/>
      <c r="O91" s="21"/>
      <c r="P91" s="22"/>
      <c r="Q91" s="22"/>
    </row>
    <row r="92" spans="1:17" ht="15">
      <c r="A92" s="26"/>
      <c r="B92" s="27"/>
      <c r="C92" s="22"/>
      <c r="D92" s="22"/>
      <c r="E92" s="28"/>
      <c r="F92" s="29"/>
      <c r="G92" s="22"/>
      <c r="H92" s="22"/>
      <c r="I92" s="22"/>
      <c r="J92" s="22"/>
      <c r="K92" s="22"/>
      <c r="L92" s="22"/>
      <c r="M92" s="22"/>
      <c r="N92" s="22"/>
      <c r="O92" s="21"/>
      <c r="P92" s="22"/>
      <c r="Q92" s="22"/>
    </row>
    <row r="93" spans="1:17" ht="15">
      <c r="A93" s="26"/>
      <c r="B93" s="27"/>
      <c r="C93" s="22"/>
      <c r="D93" s="22"/>
      <c r="E93" s="28"/>
      <c r="F93" s="29"/>
      <c r="G93" s="22"/>
      <c r="H93" s="22"/>
      <c r="I93" s="22"/>
      <c r="J93" s="22"/>
      <c r="K93" s="22"/>
      <c r="L93" s="22"/>
      <c r="M93" s="22"/>
      <c r="N93" s="22"/>
      <c r="O93" s="21"/>
      <c r="P93" s="22"/>
      <c r="Q93" s="22"/>
    </row>
    <row r="94" spans="1:17" ht="15">
      <c r="A94" s="26"/>
      <c r="B94" s="27"/>
      <c r="C94" s="22"/>
      <c r="D94" s="22"/>
      <c r="E94" s="28"/>
      <c r="F94" s="29"/>
      <c r="G94" s="22"/>
      <c r="H94" s="22"/>
      <c r="I94" s="22"/>
      <c r="J94" s="22"/>
      <c r="K94" s="22"/>
      <c r="L94" s="22"/>
      <c r="M94" s="22"/>
      <c r="N94" s="22"/>
      <c r="O94" s="21"/>
      <c r="P94" s="22"/>
      <c r="Q94" s="22"/>
    </row>
    <row r="95" spans="1:17" ht="15">
      <c r="A95" s="26"/>
      <c r="B95" s="27"/>
      <c r="C95" s="22"/>
      <c r="D95" s="22"/>
      <c r="E95" s="28"/>
      <c r="F95" s="29"/>
      <c r="G95" s="22"/>
      <c r="H95" s="22"/>
      <c r="I95" s="22"/>
      <c r="J95" s="22"/>
      <c r="K95" s="22"/>
      <c r="L95" s="22"/>
      <c r="M95" s="22"/>
      <c r="N95" s="22"/>
      <c r="O95" s="21"/>
      <c r="P95" s="22"/>
      <c r="Q95" s="22"/>
    </row>
    <row r="96" spans="1:17" ht="15">
      <c r="A96" s="26"/>
      <c r="B96" s="27"/>
      <c r="C96" s="22"/>
      <c r="D96" s="22"/>
      <c r="E96" s="28"/>
      <c r="F96" s="29"/>
      <c r="G96" s="22"/>
      <c r="H96" s="22"/>
      <c r="I96" s="22"/>
      <c r="J96" s="22"/>
      <c r="K96" s="22"/>
      <c r="L96" s="22"/>
      <c r="M96" s="22"/>
      <c r="N96" s="22"/>
      <c r="O96" s="21"/>
      <c r="P96" s="22"/>
      <c r="Q96" s="22"/>
    </row>
    <row r="97" spans="1:17" ht="15">
      <c r="A97" s="26"/>
      <c r="B97" s="27"/>
      <c r="C97" s="22"/>
      <c r="D97" s="22"/>
      <c r="E97" s="28"/>
      <c r="F97" s="29"/>
      <c r="G97" s="22"/>
      <c r="H97" s="22"/>
      <c r="I97" s="22"/>
      <c r="J97" s="22"/>
      <c r="K97" s="22"/>
      <c r="L97" s="22"/>
      <c r="M97" s="22"/>
      <c r="N97" s="22"/>
      <c r="O97" s="21"/>
      <c r="P97" s="22"/>
      <c r="Q97" s="22"/>
    </row>
    <row r="98" spans="1:17" ht="15">
      <c r="A98" s="26"/>
      <c r="B98" s="27"/>
      <c r="C98" s="22"/>
      <c r="D98" s="22"/>
      <c r="E98" s="28"/>
      <c r="F98" s="29"/>
      <c r="G98" s="22"/>
      <c r="H98" s="22"/>
      <c r="I98" s="22"/>
      <c r="J98" s="22"/>
      <c r="K98" s="22"/>
      <c r="L98" s="22"/>
      <c r="M98" s="22"/>
      <c r="N98" s="22"/>
      <c r="O98" s="21"/>
      <c r="P98" s="22"/>
      <c r="Q98" s="22"/>
    </row>
    <row r="99" spans="1:17" ht="15">
      <c r="A99" s="26"/>
      <c r="B99" s="27"/>
      <c r="C99" s="22"/>
      <c r="D99" s="22"/>
      <c r="E99" s="28"/>
      <c r="F99" s="29"/>
      <c r="G99" s="22"/>
      <c r="H99" s="22"/>
      <c r="I99" s="22"/>
      <c r="J99" s="22"/>
      <c r="K99" s="22"/>
      <c r="L99" s="22"/>
      <c r="M99" s="22"/>
      <c r="N99" s="22"/>
      <c r="O99" s="21"/>
      <c r="P99" s="22"/>
      <c r="Q99" s="22"/>
    </row>
    <row r="100" spans="1:17" ht="15">
      <c r="A100" s="26"/>
      <c r="B100" s="27"/>
      <c r="C100" s="22"/>
      <c r="D100" s="22"/>
      <c r="E100" s="28"/>
      <c r="F100" s="29"/>
      <c r="G100" s="22"/>
      <c r="H100" s="22"/>
      <c r="I100" s="22"/>
      <c r="J100" s="22"/>
      <c r="K100" s="22"/>
      <c r="L100" s="22"/>
      <c r="M100" s="22"/>
      <c r="N100" s="22"/>
      <c r="O100" s="21"/>
      <c r="P100" s="22"/>
      <c r="Q100" s="22"/>
    </row>
    <row r="101" spans="1:17" ht="15">
      <c r="A101" s="26"/>
      <c r="B101" s="27"/>
      <c r="C101" s="22"/>
      <c r="D101" s="22"/>
      <c r="E101" s="28"/>
      <c r="F101" s="29"/>
      <c r="G101" s="22"/>
      <c r="H101" s="22"/>
      <c r="I101" s="22"/>
      <c r="J101" s="22"/>
      <c r="K101" s="22"/>
      <c r="L101" s="22"/>
      <c r="M101" s="22"/>
      <c r="N101" s="22"/>
      <c r="O101" s="21"/>
      <c r="P101" s="22"/>
      <c r="Q101" s="22"/>
    </row>
    <row r="102" spans="1:17" ht="15">
      <c r="A102" s="26"/>
      <c r="B102" s="27"/>
      <c r="C102" s="22"/>
      <c r="D102" s="22"/>
      <c r="E102" s="28"/>
      <c r="F102" s="29"/>
      <c r="G102" s="22"/>
      <c r="H102" s="22"/>
      <c r="I102" s="22"/>
      <c r="J102" s="22"/>
      <c r="K102" s="22"/>
      <c r="L102" s="22"/>
      <c r="M102" s="22"/>
      <c r="N102" s="22"/>
      <c r="O102" s="21"/>
      <c r="P102" s="22"/>
      <c r="Q102" s="22"/>
    </row>
    <row r="103" spans="1:17" ht="15">
      <c r="A103" s="26"/>
      <c r="B103" s="27"/>
      <c r="C103" s="22"/>
      <c r="D103" s="22"/>
      <c r="E103" s="28"/>
      <c r="F103" s="29"/>
      <c r="G103" s="22"/>
      <c r="H103" s="22"/>
      <c r="I103" s="22"/>
      <c r="J103" s="22"/>
      <c r="K103" s="22"/>
      <c r="L103" s="22"/>
      <c r="M103" s="22"/>
      <c r="N103" s="22"/>
      <c r="O103" s="21"/>
      <c r="P103" s="22"/>
      <c r="Q103" s="22"/>
    </row>
    <row r="104" spans="1:17" ht="15">
      <c r="A104" s="26"/>
      <c r="B104" s="27"/>
      <c r="C104" s="22"/>
      <c r="D104" s="22"/>
      <c r="E104" s="28"/>
      <c r="F104" s="29"/>
      <c r="G104" s="22"/>
      <c r="H104" s="22"/>
      <c r="I104" s="22"/>
      <c r="J104" s="22"/>
      <c r="K104" s="22"/>
      <c r="L104" s="22"/>
      <c r="M104" s="22"/>
      <c r="N104" s="22"/>
      <c r="O104" s="21"/>
      <c r="P104" s="22"/>
      <c r="Q104" s="22"/>
    </row>
    <row r="105" spans="1:17" ht="15">
      <c r="A105" s="26"/>
      <c r="B105" s="27"/>
      <c r="C105" s="22"/>
      <c r="D105" s="22"/>
      <c r="E105" s="28"/>
      <c r="F105" s="29"/>
      <c r="G105" s="22"/>
      <c r="H105" s="22"/>
      <c r="I105" s="22"/>
      <c r="J105" s="22"/>
      <c r="K105" s="22"/>
      <c r="L105" s="22"/>
      <c r="M105" s="22"/>
      <c r="N105" s="22"/>
      <c r="O105" s="21"/>
      <c r="P105" s="22"/>
      <c r="Q105" s="22"/>
    </row>
    <row r="106" spans="1:17" ht="15">
      <c r="A106" s="26"/>
      <c r="B106" s="27"/>
      <c r="C106" s="22"/>
      <c r="D106" s="22"/>
      <c r="E106" s="28"/>
      <c r="F106" s="29"/>
      <c r="G106" s="22"/>
      <c r="H106" s="22"/>
      <c r="I106" s="22"/>
      <c r="J106" s="22"/>
      <c r="K106" s="22"/>
      <c r="L106" s="22"/>
      <c r="M106" s="22"/>
      <c r="N106" s="22"/>
      <c r="O106" s="21"/>
      <c r="P106" s="22"/>
      <c r="Q106" s="22"/>
    </row>
    <row r="107" spans="1:17" ht="15">
      <c r="A107" s="26"/>
      <c r="B107" s="27"/>
      <c r="C107" s="22"/>
      <c r="D107" s="22"/>
      <c r="E107" s="28"/>
      <c r="F107" s="29"/>
      <c r="G107" s="22"/>
      <c r="H107" s="22"/>
      <c r="I107" s="22"/>
      <c r="J107" s="22"/>
      <c r="K107" s="22"/>
      <c r="L107" s="22"/>
      <c r="M107" s="22"/>
      <c r="N107" s="22"/>
      <c r="O107" s="21"/>
      <c r="P107" s="22"/>
      <c r="Q107" s="22"/>
    </row>
    <row r="108" spans="1:17" ht="15">
      <c r="A108" s="26"/>
      <c r="B108" s="27"/>
      <c r="C108" s="22"/>
      <c r="D108" s="22"/>
      <c r="E108" s="28"/>
      <c r="F108" s="29"/>
      <c r="G108" s="22"/>
      <c r="H108" s="22"/>
      <c r="I108" s="22"/>
      <c r="J108" s="22"/>
      <c r="K108" s="22"/>
      <c r="L108" s="22"/>
      <c r="M108" s="22"/>
      <c r="N108" s="22"/>
      <c r="O108" s="21"/>
      <c r="P108" s="22"/>
      <c r="Q108" s="22"/>
    </row>
    <row r="109" spans="1:17" ht="15">
      <c r="A109" s="26"/>
      <c r="B109" s="27"/>
      <c r="C109" s="22"/>
      <c r="D109" s="22"/>
      <c r="E109" s="28"/>
      <c r="F109" s="29"/>
      <c r="G109" s="22"/>
      <c r="H109" s="22"/>
      <c r="I109" s="22"/>
      <c r="J109" s="22"/>
      <c r="K109" s="22"/>
      <c r="L109" s="22"/>
      <c r="M109" s="22"/>
      <c r="N109" s="22"/>
      <c r="O109" s="21"/>
      <c r="P109" s="22"/>
      <c r="Q109" s="22"/>
    </row>
    <row r="110" spans="1:17" ht="15">
      <c r="A110" s="26"/>
      <c r="B110" s="27"/>
      <c r="C110" s="22"/>
      <c r="D110" s="22"/>
      <c r="E110" s="28"/>
      <c r="F110" s="29"/>
      <c r="G110" s="22"/>
      <c r="H110" s="22"/>
      <c r="I110" s="22"/>
      <c r="J110" s="22"/>
      <c r="K110" s="22"/>
      <c r="L110" s="22"/>
      <c r="M110" s="22"/>
      <c r="N110" s="22"/>
      <c r="O110" s="21"/>
      <c r="P110" s="22"/>
      <c r="Q110" s="22"/>
    </row>
    <row r="111" spans="1:17" ht="15">
      <c r="A111" s="26"/>
      <c r="B111" s="27"/>
      <c r="C111" s="22"/>
      <c r="D111" s="22"/>
      <c r="E111" s="28"/>
      <c r="F111" s="29"/>
      <c r="G111" s="22"/>
      <c r="H111" s="22"/>
      <c r="I111" s="22"/>
      <c r="J111" s="22"/>
      <c r="K111" s="22"/>
      <c r="L111" s="22"/>
      <c r="M111" s="22"/>
      <c r="N111" s="22"/>
      <c r="O111" s="21"/>
      <c r="P111" s="22"/>
      <c r="Q111" s="22"/>
    </row>
    <row r="112" spans="1:17" ht="15">
      <c r="A112" s="26"/>
      <c r="B112" s="27"/>
      <c r="C112" s="22"/>
      <c r="D112" s="22"/>
      <c r="E112" s="28"/>
      <c r="F112" s="29"/>
      <c r="G112" s="22"/>
      <c r="H112" s="22"/>
      <c r="I112" s="22"/>
      <c r="J112" s="22"/>
      <c r="K112" s="22"/>
      <c r="L112" s="22"/>
      <c r="M112" s="22"/>
      <c r="N112" s="22"/>
      <c r="O112" s="21"/>
      <c r="P112" s="22"/>
      <c r="Q112" s="22"/>
    </row>
    <row r="113" spans="1:17" ht="15">
      <c r="A113" s="26"/>
      <c r="B113" s="27"/>
      <c r="C113" s="22"/>
      <c r="D113" s="22"/>
      <c r="E113" s="28"/>
      <c r="F113" s="29"/>
      <c r="G113" s="22"/>
      <c r="H113" s="22"/>
      <c r="I113" s="22"/>
      <c r="J113" s="22"/>
      <c r="K113" s="22"/>
      <c r="L113" s="22"/>
      <c r="M113" s="22"/>
      <c r="N113" s="22"/>
      <c r="O113" s="21"/>
      <c r="P113" s="22"/>
      <c r="Q113" s="22"/>
    </row>
    <row r="114" spans="1:17" ht="15">
      <c r="A114" s="26"/>
      <c r="B114" s="27"/>
      <c r="C114" s="22"/>
      <c r="D114" s="22"/>
      <c r="E114" s="28"/>
      <c r="F114" s="29"/>
      <c r="G114" s="22"/>
      <c r="H114" s="22"/>
      <c r="I114" s="22"/>
      <c r="J114" s="22"/>
      <c r="K114" s="22"/>
      <c r="L114" s="22"/>
      <c r="M114" s="22"/>
      <c r="N114" s="22"/>
      <c r="O114" s="21"/>
      <c r="P114" s="22"/>
      <c r="Q114" s="22"/>
    </row>
    <row r="115" spans="1:17" ht="15">
      <c r="A115" s="26"/>
      <c r="B115" s="27"/>
      <c r="C115" s="22"/>
      <c r="D115" s="22"/>
      <c r="E115" s="28"/>
      <c r="F115" s="29"/>
      <c r="G115" s="22"/>
      <c r="H115" s="22"/>
      <c r="I115" s="22"/>
      <c r="J115" s="22"/>
      <c r="K115" s="22"/>
      <c r="L115" s="22"/>
      <c r="M115" s="22"/>
      <c r="N115" s="22"/>
      <c r="O115" s="21"/>
      <c r="P115" s="22"/>
      <c r="Q115" s="22"/>
    </row>
    <row r="116" spans="1:17" ht="15">
      <c r="A116" s="26"/>
      <c r="B116" s="27"/>
      <c r="C116" s="22"/>
      <c r="D116" s="22"/>
      <c r="E116" s="28"/>
      <c r="F116" s="29"/>
      <c r="G116" s="22"/>
      <c r="H116" s="22"/>
      <c r="I116" s="22"/>
      <c r="J116" s="22"/>
      <c r="K116" s="22"/>
      <c r="L116" s="22"/>
      <c r="M116" s="22"/>
      <c r="N116" s="22"/>
      <c r="O116" s="21"/>
      <c r="P116" s="22"/>
      <c r="Q116" s="22"/>
    </row>
    <row r="117" spans="1:17" ht="15">
      <c r="A117" s="26"/>
      <c r="B117" s="27"/>
      <c r="C117" s="22"/>
      <c r="D117" s="22"/>
      <c r="E117" s="28"/>
      <c r="F117" s="29"/>
      <c r="G117" s="22"/>
      <c r="H117" s="22"/>
      <c r="I117" s="22"/>
      <c r="J117" s="22"/>
      <c r="K117" s="22"/>
      <c r="L117" s="22"/>
      <c r="M117" s="22"/>
      <c r="N117" s="22"/>
      <c r="O117" s="21"/>
      <c r="P117" s="22"/>
      <c r="Q117" s="22"/>
    </row>
    <row r="118" spans="1:17" ht="15">
      <c r="A118" s="26"/>
      <c r="B118" s="27"/>
      <c r="C118" s="22"/>
      <c r="D118" s="22"/>
      <c r="E118" s="28"/>
      <c r="F118" s="29"/>
      <c r="G118" s="22"/>
      <c r="H118" s="22"/>
      <c r="I118" s="22"/>
      <c r="J118" s="22"/>
      <c r="K118" s="22"/>
      <c r="L118" s="22"/>
      <c r="M118" s="22"/>
      <c r="N118" s="22"/>
      <c r="O118" s="21"/>
      <c r="P118" s="22"/>
      <c r="Q118" s="22"/>
    </row>
    <row r="119" spans="1:17" ht="15">
      <c r="A119" s="26"/>
      <c r="B119" s="27"/>
      <c r="C119" s="22"/>
      <c r="D119" s="22"/>
      <c r="E119" s="28"/>
      <c r="F119" s="29"/>
      <c r="G119" s="22"/>
      <c r="H119" s="22"/>
      <c r="I119" s="22"/>
      <c r="J119" s="22"/>
      <c r="K119" s="22"/>
      <c r="L119" s="22"/>
      <c r="M119" s="22"/>
      <c r="N119" s="22"/>
      <c r="O119" s="21"/>
      <c r="P119" s="22"/>
      <c r="Q119" s="22"/>
    </row>
    <row r="120" spans="1:17" ht="15">
      <c r="A120" s="26"/>
      <c r="B120" s="27"/>
      <c r="C120" s="22"/>
      <c r="D120" s="22"/>
      <c r="E120" s="28"/>
      <c r="F120" s="29"/>
      <c r="G120" s="22"/>
      <c r="H120" s="22"/>
      <c r="I120" s="22"/>
      <c r="J120" s="22"/>
      <c r="K120" s="22"/>
      <c r="L120" s="22"/>
      <c r="M120" s="22"/>
      <c r="N120" s="22"/>
      <c r="O120" s="21"/>
      <c r="P120" s="22"/>
      <c r="Q120" s="22"/>
    </row>
    <row r="121" spans="1:17" ht="15">
      <c r="A121" s="26"/>
      <c r="B121" s="27"/>
      <c r="C121" s="22"/>
      <c r="D121" s="22"/>
      <c r="E121" s="28"/>
      <c r="F121" s="29"/>
      <c r="G121" s="22"/>
      <c r="H121" s="22"/>
      <c r="I121" s="22"/>
      <c r="J121" s="22"/>
      <c r="K121" s="22"/>
      <c r="L121" s="22"/>
      <c r="M121" s="22"/>
      <c r="N121" s="22"/>
      <c r="O121" s="21"/>
      <c r="P121" s="22"/>
      <c r="Q121" s="22"/>
    </row>
    <row r="122" spans="1:17" ht="15">
      <c r="A122" s="26"/>
      <c r="B122" s="27"/>
      <c r="C122" s="22"/>
      <c r="D122" s="22"/>
      <c r="E122" s="28"/>
      <c r="F122" s="29"/>
      <c r="G122" s="22"/>
      <c r="H122" s="22"/>
      <c r="I122" s="22"/>
      <c r="J122" s="22"/>
      <c r="K122" s="22"/>
      <c r="L122" s="22"/>
      <c r="M122" s="22"/>
      <c r="N122" s="22"/>
      <c r="O122" s="21"/>
      <c r="P122" s="22"/>
      <c r="Q122" s="22"/>
    </row>
    <row r="123" spans="1:17" ht="15">
      <c r="A123" s="26"/>
      <c r="B123" s="27"/>
      <c r="C123" s="22"/>
      <c r="D123" s="22"/>
      <c r="E123" s="28"/>
      <c r="F123" s="29"/>
      <c r="G123" s="22"/>
      <c r="H123" s="22"/>
      <c r="I123" s="22"/>
      <c r="J123" s="22"/>
      <c r="K123" s="22"/>
      <c r="L123" s="22"/>
      <c r="M123" s="22"/>
      <c r="N123" s="22"/>
      <c r="O123" s="21"/>
      <c r="P123" s="22"/>
      <c r="Q123" s="22"/>
    </row>
    <row r="124" spans="1:17" ht="15">
      <c r="A124" s="26"/>
      <c r="B124" s="27"/>
      <c r="C124" s="22"/>
      <c r="D124" s="22"/>
      <c r="E124" s="28"/>
      <c r="F124" s="29"/>
      <c r="G124" s="22"/>
      <c r="H124" s="22"/>
      <c r="I124" s="22"/>
      <c r="J124" s="22"/>
      <c r="K124" s="22"/>
      <c r="L124" s="22"/>
      <c r="M124" s="22"/>
      <c r="N124" s="22"/>
      <c r="O124" s="21"/>
      <c r="P124" s="22"/>
      <c r="Q124" s="22"/>
    </row>
    <row r="125" spans="1:17" ht="15">
      <c r="A125" s="26"/>
      <c r="B125" s="27"/>
      <c r="C125" s="22"/>
      <c r="D125" s="22"/>
      <c r="E125" s="28"/>
      <c r="F125" s="29"/>
      <c r="G125" s="22"/>
      <c r="H125" s="22"/>
      <c r="I125" s="22"/>
      <c r="J125" s="22"/>
      <c r="K125" s="22"/>
      <c r="L125" s="22"/>
      <c r="M125" s="22"/>
      <c r="N125" s="22"/>
      <c r="O125" s="21"/>
      <c r="P125" s="22"/>
      <c r="Q125" s="22"/>
    </row>
    <row r="126" spans="1:17" ht="15">
      <c r="A126" s="26"/>
      <c r="B126" s="27"/>
      <c r="C126" s="22"/>
      <c r="D126" s="22"/>
      <c r="E126" s="28"/>
      <c r="F126" s="29"/>
      <c r="G126" s="22"/>
      <c r="H126" s="22"/>
      <c r="I126" s="22"/>
      <c r="J126" s="22"/>
      <c r="K126" s="22"/>
      <c r="L126" s="22"/>
      <c r="M126" s="22"/>
      <c r="N126" s="22"/>
      <c r="O126" s="21"/>
      <c r="P126" s="22"/>
      <c r="Q126" s="22"/>
    </row>
    <row r="127" spans="1:17" ht="15">
      <c r="A127" s="26"/>
      <c r="B127" s="27"/>
      <c r="C127" s="22"/>
      <c r="D127" s="22"/>
      <c r="E127" s="28"/>
      <c r="F127" s="29"/>
      <c r="G127" s="22"/>
      <c r="H127" s="22"/>
      <c r="I127" s="22"/>
      <c r="J127" s="22"/>
      <c r="K127" s="22"/>
      <c r="L127" s="22"/>
      <c r="M127" s="22"/>
      <c r="N127" s="22"/>
      <c r="O127" s="21"/>
      <c r="P127" s="22"/>
      <c r="Q127" s="22"/>
    </row>
    <row r="128" spans="1:17" ht="15">
      <c r="A128" s="26"/>
      <c r="B128" s="27"/>
      <c r="C128" s="22"/>
      <c r="D128" s="22"/>
      <c r="E128" s="28"/>
      <c r="F128" s="29"/>
      <c r="G128" s="22"/>
      <c r="H128" s="22"/>
      <c r="I128" s="22"/>
      <c r="J128" s="22"/>
      <c r="K128" s="22"/>
      <c r="L128" s="22"/>
      <c r="M128" s="22"/>
      <c r="N128" s="22"/>
      <c r="O128" s="21"/>
      <c r="P128" s="22"/>
      <c r="Q128" s="22"/>
    </row>
    <row r="129" spans="1:17" ht="15">
      <c r="A129" s="26"/>
      <c r="B129" s="27"/>
      <c r="C129" s="22"/>
      <c r="D129" s="22"/>
      <c r="E129" s="28"/>
      <c r="F129" s="29"/>
      <c r="G129" s="22"/>
      <c r="H129" s="22"/>
      <c r="I129" s="22"/>
      <c r="J129" s="22"/>
      <c r="K129" s="22"/>
      <c r="L129" s="22"/>
      <c r="M129" s="22"/>
      <c r="N129" s="22"/>
      <c r="O129" s="21"/>
      <c r="P129" s="22"/>
      <c r="Q129" s="22"/>
    </row>
    <row r="130" spans="1:17" ht="15">
      <c r="A130" s="26"/>
      <c r="B130" s="27"/>
      <c r="C130" s="22"/>
      <c r="D130" s="22"/>
      <c r="E130" s="28"/>
      <c r="F130" s="29"/>
      <c r="G130" s="22"/>
      <c r="H130" s="22"/>
      <c r="I130" s="22"/>
      <c r="J130" s="22"/>
      <c r="K130" s="22"/>
      <c r="L130" s="22"/>
      <c r="M130" s="22"/>
      <c r="N130" s="22"/>
      <c r="O130" s="21"/>
      <c r="P130" s="22"/>
      <c r="Q130" s="22"/>
    </row>
    <row r="131" spans="1:17" ht="15">
      <c r="A131" s="26"/>
      <c r="B131" s="27"/>
      <c r="C131" s="22"/>
      <c r="D131" s="22"/>
      <c r="E131" s="28"/>
      <c r="F131" s="29"/>
      <c r="G131" s="22"/>
      <c r="H131" s="22"/>
      <c r="I131" s="22"/>
      <c r="J131" s="22"/>
      <c r="K131" s="22"/>
      <c r="L131" s="22"/>
      <c r="M131" s="22"/>
      <c r="N131" s="22"/>
      <c r="O131" s="21"/>
      <c r="P131" s="22"/>
      <c r="Q131" s="22"/>
    </row>
    <row r="132" spans="1:17" ht="15">
      <c r="A132" s="26"/>
      <c r="B132" s="27"/>
      <c r="C132" s="22"/>
      <c r="D132" s="22"/>
      <c r="E132" s="28"/>
      <c r="F132" s="29"/>
      <c r="G132" s="22"/>
      <c r="H132" s="22"/>
      <c r="I132" s="22"/>
      <c r="J132" s="22"/>
      <c r="K132" s="22"/>
      <c r="L132" s="22"/>
      <c r="M132" s="22"/>
      <c r="N132" s="22"/>
      <c r="O132" s="21"/>
      <c r="P132" s="22"/>
      <c r="Q132" s="22"/>
    </row>
    <row r="133" spans="1:17" ht="15">
      <c r="A133" s="26"/>
      <c r="B133" s="27"/>
      <c r="C133" s="22"/>
      <c r="D133" s="22"/>
      <c r="E133" s="28"/>
      <c r="F133" s="29"/>
      <c r="G133" s="22"/>
      <c r="H133" s="22"/>
      <c r="I133" s="22"/>
      <c r="J133" s="22"/>
      <c r="K133" s="22"/>
      <c r="L133" s="22"/>
      <c r="M133" s="22"/>
      <c r="N133" s="22"/>
      <c r="O133" s="21"/>
      <c r="P133" s="22"/>
      <c r="Q133" s="22"/>
    </row>
    <row r="134" spans="1:17" ht="15">
      <c r="A134" s="26"/>
      <c r="B134" s="27"/>
      <c r="C134" s="22"/>
      <c r="D134" s="22"/>
      <c r="E134" s="28"/>
      <c r="F134" s="29"/>
      <c r="G134" s="22"/>
      <c r="H134" s="22"/>
      <c r="I134" s="22"/>
      <c r="J134" s="22"/>
      <c r="K134" s="22"/>
      <c r="L134" s="22"/>
      <c r="M134" s="22"/>
      <c r="N134" s="22"/>
      <c r="O134" s="21"/>
      <c r="P134" s="22"/>
      <c r="Q134" s="22"/>
    </row>
    <row r="135" spans="1:17" ht="15">
      <c r="A135" s="26"/>
      <c r="B135" s="27"/>
      <c r="C135" s="22"/>
      <c r="D135" s="22"/>
      <c r="E135" s="28"/>
      <c r="F135" s="29"/>
      <c r="G135" s="22"/>
      <c r="H135" s="22"/>
      <c r="I135" s="22"/>
      <c r="J135" s="22"/>
      <c r="K135" s="22"/>
      <c r="L135" s="22"/>
      <c r="M135" s="22"/>
      <c r="N135" s="22"/>
      <c r="O135" s="21"/>
      <c r="P135" s="22"/>
      <c r="Q135" s="22"/>
    </row>
    <row r="136" spans="1:17" ht="15">
      <c r="A136" s="26"/>
      <c r="B136" s="27"/>
      <c r="C136" s="22"/>
      <c r="D136" s="22"/>
      <c r="E136" s="28"/>
      <c r="F136" s="29"/>
      <c r="G136" s="22"/>
      <c r="H136" s="22"/>
      <c r="I136" s="22"/>
      <c r="J136" s="22"/>
      <c r="K136" s="22"/>
      <c r="L136" s="22"/>
      <c r="M136" s="22"/>
      <c r="N136" s="22"/>
      <c r="O136" s="21"/>
      <c r="P136" s="22"/>
      <c r="Q13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 Education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Almut Sprigade</dc:creator>
  <cp:keywords/>
  <dc:description/>
  <cp:lastModifiedBy>Administrator</cp:lastModifiedBy>
  <dcterms:created xsi:type="dcterms:W3CDTF">2008-12-15T15:37:24Z</dcterms:created>
  <dcterms:modified xsi:type="dcterms:W3CDTF">2008-12-18T16:57:55Z</dcterms:modified>
  <cp:category/>
  <cp:version/>
  <cp:contentType/>
  <cp:contentStatus/>
</cp:coreProperties>
</file>